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19.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20.xml" ContentType="application/vnd.openxmlformats-officedocument.spreadsheetml.worksheet+xml"/>
  <Override PartName="/xl/worksheets/sheet2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1.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7.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1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tabRatio="934" firstSheet="22" activeTab="29"/>
  </bookViews>
  <sheets>
    <sheet name="Biểu 01" sheetId="1" r:id="rId1"/>
    <sheet name="Biểu 02" sheetId="3" r:id="rId2"/>
    <sheet name="BS 03 (62)" sheetId="4" state="hidden" r:id="rId3"/>
    <sheet name="Biểu 03" sheetId="38" r:id="rId4"/>
    <sheet name="Thuyet minh biểu 03" sheetId="37" state="hidden" r:id="rId5"/>
    <sheet name="BS 04 (63)" sheetId="5" state="hidden" r:id="rId6"/>
    <sheet name="BS 05 (64)" sheetId="6" state="hidden" r:id="rId7"/>
    <sheet name="BS 06 (65)" sheetId="13" state="hidden" r:id="rId8"/>
    <sheet name="BS 07 (66)" sheetId="7" state="hidden" r:id="rId9"/>
    <sheet name="BS 08 (67)" sheetId="14" state="hidden" r:id="rId10"/>
    <sheet name="BS 09 (68)" sheetId="17" state="hidden" r:id="rId11"/>
    <sheet name="Sheet1 -dung" sheetId="36" state="hidden" r:id="rId12"/>
    <sheet name="BS 10 (69)" sheetId="16" state="hidden" r:id="rId13"/>
    <sheet name="BS 11(70)" sheetId="20" state="hidden" r:id="rId14"/>
    <sheet name="BS 12 (70)" sheetId="21" state="hidden" r:id="rId15"/>
    <sheet name="BS 13" sheetId="8" state="hidden" r:id="rId16"/>
    <sheet name="BS 14" sheetId="9" state="hidden" r:id="rId17"/>
    <sheet name="BS 15" sheetId="10" state="hidden" r:id="rId18"/>
    <sheet name="BS 16" sheetId="26" state="hidden" r:id="rId19"/>
    <sheet name="BS 17" sheetId="11" state="hidden" r:id="rId20"/>
    <sheet name="BS 18" sheetId="18" state="hidden" r:id="rId21"/>
    <sheet name="BS 19" sheetId="15" state="hidden" r:id="rId22"/>
    <sheet name="PB 01 (BS 48 ND 31)" sheetId="28" r:id="rId23"/>
    <sheet name="PB 02 (BS 50 ND 31)" sheetId="29" r:id="rId24"/>
    <sheet name="PB 03 (BS 51 ND 31)" sheetId="30" r:id="rId25"/>
    <sheet name="PB 04a (BS 52 ND 31)" sheetId="31" r:id="rId26"/>
    <sheet name="PB 04b (BS 52 ND 31)" sheetId="35" r:id="rId27"/>
    <sheet name="PB 05 (BS 53 ND 31)" sheetId="32" r:id="rId28"/>
    <sheet name="PB 06 (BS 58 ND 31)" sheetId="33" r:id="rId29"/>
    <sheet name="PB 07 (BS 59 ND 31)" sheetId="34"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0051">#N/A</definedName>
    <definedName name="\0061">#N/A</definedName>
    <definedName name="\0061a">#N/A</definedName>
    <definedName name="\0062a">#N/A</definedName>
    <definedName name="\0062b">#N/A</definedName>
    <definedName name="\0062c">#N/A</definedName>
    <definedName name="\0063">#N/A</definedName>
    <definedName name="\0063a">#N/A</definedName>
    <definedName name="\0064">#N/A</definedName>
    <definedName name="\0081">#N/A</definedName>
    <definedName name="\0082">#N/A</definedName>
    <definedName name="\010">#N/A</definedName>
    <definedName name="\4001a">#N/A</definedName>
    <definedName name="\4001b">#N/A</definedName>
    <definedName name="\4002a">#N/A</definedName>
    <definedName name="\4002b">#N/A</definedName>
    <definedName name="\4003a">#N/A</definedName>
    <definedName name="\4003b">#N/A</definedName>
    <definedName name="\4004">#N/A</definedName>
    <definedName name="\4005">#N/A</definedName>
    <definedName name="\4006">#N/A</definedName>
    <definedName name="\4007">#N/A</definedName>
    <definedName name="\4013">#N/A</definedName>
    <definedName name="\4041">#N/A</definedName>
    <definedName name="\4042">#N/A</definedName>
    <definedName name="\4043">#N/A</definedName>
    <definedName name="\4044">#N/A</definedName>
    <definedName name="\4051">#N/A</definedName>
    <definedName name="\4052">#N/A</definedName>
    <definedName name="\4053">#N/A</definedName>
    <definedName name="\4054">#N/A</definedName>
    <definedName name="\4055">#N/A</definedName>
    <definedName name="\4056">#N/A</definedName>
    <definedName name="\4057">#N/A</definedName>
    <definedName name="\4061">#N/A</definedName>
    <definedName name="\4062">#N/A</definedName>
    <definedName name="\4063">#N/A</definedName>
    <definedName name="\4064">#N/A</definedName>
    <definedName name="\4065">#N/A</definedName>
    <definedName name="\4066">#N/A</definedName>
    <definedName name="\4071">#N/A</definedName>
    <definedName name="\4072">#N/A</definedName>
    <definedName name="\4073">#N/A</definedName>
    <definedName name="\4074">#N/A</definedName>
    <definedName name="\4075">#N/A</definedName>
    <definedName name="\4076">#N/A</definedName>
    <definedName name="\5001">#N/A</definedName>
    <definedName name="\50010a">#N/A</definedName>
    <definedName name="\50010b">#N/A</definedName>
    <definedName name="\50011a">#N/A</definedName>
    <definedName name="\50011b">#N/A</definedName>
    <definedName name="\50011c">#N/A</definedName>
    <definedName name="\5002">#N/A</definedName>
    <definedName name="\5003a">#N/A</definedName>
    <definedName name="\5003b">#N/A</definedName>
    <definedName name="\5004a">#N/A</definedName>
    <definedName name="\5004b">#N/A</definedName>
    <definedName name="\5004c">#N/A</definedName>
    <definedName name="\5004d">#N/A</definedName>
    <definedName name="\5004e">#N/A</definedName>
    <definedName name="\5004f">#N/A</definedName>
    <definedName name="\5004g">#N/A</definedName>
    <definedName name="\5005a">#N/A</definedName>
    <definedName name="\5005b">#N/A</definedName>
    <definedName name="\5005c">#N/A</definedName>
    <definedName name="\5006">#N/A</definedName>
    <definedName name="\5007">#N/A</definedName>
    <definedName name="\5008a">#N/A</definedName>
    <definedName name="\5008b">#N/A</definedName>
    <definedName name="\5009">#N/A</definedName>
    <definedName name="\5021">#N/A</definedName>
    <definedName name="\5022">#N/A</definedName>
    <definedName name="\5023">#N/A</definedName>
    <definedName name="\5041">#N/A</definedName>
    <definedName name="\5045">#N/A</definedName>
    <definedName name="\505">#N/A</definedName>
    <definedName name="\506">#N/A</definedName>
    <definedName name="\5081">#N/A</definedName>
    <definedName name="\5082">#N/A</definedName>
    <definedName name="\6001a">#N/A</definedName>
    <definedName name="\6001b">#N/A</definedName>
    <definedName name="\6001c">#N/A</definedName>
    <definedName name="\6002">#N/A</definedName>
    <definedName name="\6003">#N/A</definedName>
    <definedName name="\6004">#N/A</definedName>
    <definedName name="\6012">#N/A</definedName>
    <definedName name="\6021">#N/A</definedName>
    <definedName name="\6051">#N/A</definedName>
    <definedName name="\6052">#N/A</definedName>
    <definedName name="\6053">#N/A</definedName>
    <definedName name="\6055">#N/A</definedName>
    <definedName name="\6061">#N/A</definedName>
    <definedName name="\6101">#N/A</definedName>
    <definedName name="\6102">#N/A</definedName>
    <definedName name="\6121">#N/A</definedName>
    <definedName name="\6122">#N/A</definedName>
    <definedName name="\6123">#N/A</definedName>
    <definedName name="\6125">#N/A</definedName>
    <definedName name="_______a129" hidden="1">{"Offgrid",#N/A,FALSE,"OFFGRID";"Region",#N/A,FALSE,"REGION";"Offgrid -2",#N/A,FALSE,"OFFGRID";"WTP",#N/A,FALSE,"WTP";"WTP -2",#N/A,FALSE,"WTP";"Project",#N/A,FALSE,"PROJECT";"Summary -2",#N/A,FALSE,"SUMMARY"}</definedName>
    <definedName name="_______a130" hidden="1">{"Offgrid",#N/A,FALSE,"OFFGRID";"Region",#N/A,FALSE,"REGION";"Offgrid -2",#N/A,FALSE,"OFFGRID";"WTP",#N/A,FALSE,"WTP";"WTP -2",#N/A,FALSE,"WTP";"Project",#N/A,FALSE,"PROJECT";"Summary -2",#N/A,FALSE,"SUMMARY"}</definedName>
    <definedName name="______Goi8" hidden="1">{"'Sheet1'!$L$16"}</definedName>
    <definedName name="______PA3" hidden="1">{"'Sheet1'!$L$16"}</definedName>
    <definedName name="_____a129" hidden="1">{"Offgrid",#N/A,FALSE,"OFFGRID";"Region",#N/A,FALSE,"REGION";"Offgrid -2",#N/A,FALSE,"OFFGRID";"WTP",#N/A,FALSE,"WTP";"WTP -2",#N/A,FALSE,"WTP";"Project",#N/A,FALSE,"PROJECT";"Summary -2",#N/A,FALSE,"SUMMARY"}</definedName>
    <definedName name="_____a130" hidden="1">{"Offgrid",#N/A,FALSE,"OFFGRID";"Region",#N/A,FALSE,"REGION";"Offgrid -2",#N/A,FALSE,"OFFGRID";"WTP",#N/A,FALSE,"WTP";"WTP -2",#N/A,FALSE,"WTP";"Project",#N/A,FALSE,"PROJECT";"Summary -2",#N/A,FALSE,"SUMMARY"}</definedName>
    <definedName name="_____Goi8" hidden="1">{"'Sheet1'!$L$16"}</definedName>
    <definedName name="_____PA3" hidden="1">{"'Sheet1'!$L$16"}</definedName>
    <definedName name="____a1" hidden="1">{"'Sheet1'!$L$16"}</definedName>
    <definedName name="____a129"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Goi8" hidden="1">{"'Sheet1'!$L$16"}</definedName>
    <definedName name="____PA3" hidden="1">{"'Sheet1'!$L$16"}</definedName>
    <definedName name="___a1" hidden="1">{"'Sheet1'!$L$16"}</definedName>
    <definedName name="___a129" hidden="1">{"Offgrid",#N/A,FALSE,"OFFGRID";"Region",#N/A,FALSE,"REGION";"Offgrid -2",#N/A,FALSE,"OFFGRID";"WTP",#N/A,FALSE,"WTP";"WTP -2",#N/A,FALSE,"WTP";"Project",#N/A,FALSE,"PROJECT";"Summary -2",#N/A,FALSE,"SUMMARY"}</definedName>
    <definedName name="___a130" hidden="1">{"Offgrid",#N/A,FALSE,"OFFGRID";"Region",#N/A,FALSE,"REGION";"Offgrid -2",#N/A,FALSE,"OFFGRID";"WTP",#N/A,FALSE,"WTP";"WTP -2",#N/A,FALSE,"WTP";"Project",#N/A,FALSE,"PROJECT";"Summary -2",#N/A,FALSE,"SUMMARY"}</definedName>
    <definedName name="___Cty501" hidden="1">{"'Sheet1'!$L$16"}</definedName>
    <definedName name="___d1500" hidden="1">{"'Sheet1'!$L$16"}</definedName>
    <definedName name="___Goi8" hidden="1">{"'Sheet1'!$L$16"}</definedName>
    <definedName name="___h1" hidden="1">{"'Sheet1'!$L$16"}</definedName>
    <definedName name="___h10" hidden="1">{#N/A,#N/A,FALSE,"Chi tiÆt"}</definedName>
    <definedName name="___h2" hidden="1">{"'Sheet1'!$L$16"}</definedName>
    <definedName name="___h3" hidden="1">{"'Sheet1'!$L$16"}</definedName>
    <definedName name="___h5" hidden="1">{"'Sheet1'!$L$16"}</definedName>
    <definedName name="___h6" hidden="1">{"'Sheet1'!$L$16"}</definedName>
    <definedName name="___h7" hidden="1">{"'Sheet1'!$L$16"}</definedName>
    <definedName name="___h8" hidden="1">{"'Sheet1'!$L$16"}</definedName>
    <definedName name="___h9" hidden="1">{"'Sheet1'!$L$16"}</definedName>
    <definedName name="___hu1" hidden="1">{"'Sheet1'!$L$16"}</definedName>
    <definedName name="___hu2" hidden="1">{"'Sheet1'!$L$16"}</definedName>
    <definedName name="___hu5" hidden="1">{"'Sheet1'!$L$16"}</definedName>
    <definedName name="___hu6" hidden="1">{"'Sheet1'!$L$16"}</definedName>
    <definedName name="___Lan1" hidden="1">{"'Sheet1'!$L$16"}</definedName>
    <definedName name="___LAN3" hidden="1">{"'Sheet1'!$L$16"}</definedName>
    <definedName name="___lk2" hidden="1">{"'Sheet1'!$L$16"}</definedName>
    <definedName name="___M2" hidden="1">{"'Sheet1'!$L$16"}</definedName>
    <definedName name="___m4" hidden="1">{"'Sheet1'!$L$16"}</definedName>
    <definedName name="___PA3" hidden="1">{"'Sheet1'!$L$16"}</definedName>
    <definedName name="___tt3" hidden="1">{"'Sheet1'!$L$16"}</definedName>
    <definedName name="___VLP2"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ac3">#N/A</definedName>
    <definedName name="__Cty501" hidden="1">{"'Sheet1'!$L$16"}</definedName>
    <definedName name="__d1500" hidden="1">{"'Sheet1'!$L$16"}</definedName>
    <definedName name="__D2">[1]SL!$E$5</definedName>
    <definedName name="__DT12" hidden="1">{"'Sheet1'!$L$16"}</definedName>
    <definedName name="__Goi8" hidden="1">{"'Sheet1'!$L$16"}</definedName>
    <definedName name="__h1" hidden="1">{"'Sheet1'!$L$16"}</definedName>
    <definedName name="__h10" hidden="1">{#N/A,#N/A,FALSE,"Chi tiÆt"}</definedName>
    <definedName name="__h2" hidden="1">{"'Sheet1'!$L$16"}</definedName>
    <definedName name="__h3" hidden="1">{"'Sheet1'!$L$16"}</definedName>
    <definedName name="__h5" hidden="1">{"'Sheet1'!$L$16"}</definedName>
    <definedName name="__h6" hidden="1">{"'Sheet1'!$L$16"}</definedName>
    <definedName name="__h7" hidden="1">{"'Sheet1'!$L$16"}</definedName>
    <definedName name="__h8" hidden="1">{"'Sheet1'!$L$16"}</definedName>
    <definedName name="__h9" hidden="1">{"'Sheet1'!$L$16"}</definedName>
    <definedName name="__hsm2">1.1289</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Lan1" hidden="1">{"'Sheet1'!$L$16"}</definedName>
    <definedName name="__LAN3" hidden="1">{"'Sheet1'!$L$16"}</definedName>
    <definedName name="__lk2" hidden="1">{"'Sheet1'!$L$16"}</definedName>
    <definedName name="__M2" hidden="1">{"'Sheet1'!$L$16"}</definedName>
    <definedName name="__m4" hidden="1">{"'Sheet1'!$L$16"}</definedName>
    <definedName name="__PA3" hidden="1">{"'Sheet1'!$L$16"}</definedName>
    <definedName name="__s6">{"ÿÿÿÿÿ"}</definedName>
    <definedName name="__tt3" hidden="1">{"'Sheet1'!$L$16"}</definedName>
    <definedName name="__VLP2" hidden="1">{"'Sheet1'!$L$16"}</definedName>
    <definedName name="_01_11_2001">#N/A</definedName>
    <definedName name="_1000A01">#N/A</definedName>
    <definedName name="_40x4">5100</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bac4">#N/A</definedName>
    <definedName name="_bac5">#N/A</definedName>
    <definedName name="_ben10">#N/A</definedName>
    <definedName name="_ben12">#N/A</definedName>
    <definedName name="_Builtin155" hidden="1">#N/A</definedName>
    <definedName name="_cau10">#N/A</definedName>
    <definedName name="_cau16">'[2]R&amp;P'!$G$225</definedName>
    <definedName name="_cau25">'[2]R&amp;P'!$G$226</definedName>
    <definedName name="_cau40">'[2]R&amp;P'!$G$227</definedName>
    <definedName name="_cau50">'[2]R&amp;P'!$G$228</definedName>
    <definedName name="_cau60">#N/A</definedName>
    <definedName name="_cau63">#N/A</definedName>
    <definedName name="_cau7">#N/A</definedName>
    <definedName name="_ckn12">#N/A</definedName>
    <definedName name="_Cty501" hidden="1">{"'Sheet1'!$L$16"}</definedName>
    <definedName name="_D1">[1]SL!$E$5</definedName>
    <definedName name="_d1500" hidden="1">{"'Sheet1'!$L$16"}</definedName>
    <definedName name="_xlnm._FilterDatabase" localSheetId="22" hidden="1">#REF!</definedName>
    <definedName name="_xlnm._FilterDatabase" localSheetId="23" hidden="1">#REF!</definedName>
    <definedName name="_xlnm._FilterDatabase" localSheetId="24" hidden="1">#REF!</definedName>
    <definedName name="_xlnm._FilterDatabase" localSheetId="25" hidden="1">#REF!</definedName>
    <definedName name="_xlnm._FilterDatabase" localSheetId="26" hidden="1">#REF!</definedName>
    <definedName name="_xlnm._FilterDatabase" localSheetId="27" hidden="1">#REF!</definedName>
    <definedName name="_xlnm._FilterDatabase" hidden="1">#REF!</definedName>
    <definedName name="_g1">#N/A</definedName>
    <definedName name="_G15">[3]XL4Poppy!$C$4</definedName>
    <definedName name="_g2">#N/A</definedName>
    <definedName name="_Goi8" hidden="1">{"'Sheet1'!$L$16"}</definedName>
    <definedName name="_h1" hidden="1">{"'Sheet1'!$L$16"}</definedName>
    <definedName name="_h10" hidden="1">{#N/A,#N/A,FALSE,"Chi tiÆt"}</definedName>
    <definedName name="_h2" hidden="1">{"'Sheet1'!$L$16"}</definedName>
    <definedName name="_h3" hidden="1">{"'Sheet1'!$L$16"}</definedName>
    <definedName name="_h5" hidden="1">{"'Sheet1'!$L$16"}</definedName>
    <definedName name="_h6" hidden="1">{"'Sheet1'!$L$16"}</definedName>
    <definedName name="_h7" hidden="1">{"'Sheet1'!$L$16"}</definedName>
    <definedName name="_h8" hidden="1">{"'Sheet1'!$L$16"}</definedName>
    <definedName name="_h9" hidden="1">{"'Sheet1'!$L$16"}</definedName>
    <definedName name="_han23">#N/A</definedName>
    <definedName name="_hh1">[4]XL4Poppy!$C$9</definedName>
    <definedName name="_hh2">[4]XL4Poppy!$A$15</definedName>
    <definedName name="_hh3">[4]XL4Poppy!$C$27</definedName>
    <definedName name="_hsm2">1.1289</definedName>
    <definedName name="_hu1" hidden="1">{"'Sheet1'!$L$16"}</definedName>
    <definedName name="_hu2" hidden="1">{"'Sheet1'!$L$16"}</definedName>
    <definedName name="_hu5" hidden="1">{"'Sheet1'!$L$16"}</definedName>
    <definedName name="_hu6" hidden="1">{"'Sheet1'!$L$16"}</definedName>
    <definedName name="_kn12">#N/A</definedName>
    <definedName name="_L1">[5]XL4Poppy!$C$4</definedName>
    <definedName name="_L6">[6]XL4Poppy!$C$31</definedName>
    <definedName name="_Lan1" hidden="1">{"'Sheet1'!$L$16"}</definedName>
    <definedName name="_LAN3" hidden="1">{"'Sheet1'!$L$16"}</definedName>
    <definedName name="_lk2" hidden="1">{"'Sheet1'!$L$16"}</definedName>
    <definedName name="_lu8">#N/A</definedName>
    <definedName name="_M1">[5]XL4Poppy!$C$4</definedName>
    <definedName name="_M2" hidden="1">{"'Sheet1'!$L$16"}</definedName>
    <definedName name="_m4" hidden="1">{"'Sheet1'!$L$16"}</definedName>
    <definedName name="_mix6">'[2]R&amp;P'!$G$207</definedName>
    <definedName name="_Order1" hidden="1">255</definedName>
    <definedName name="_Order2" hidden="1">255</definedName>
    <definedName name="_oto12">'[2]R&amp;P'!$G$198</definedName>
    <definedName name="_oto5">#N/A</definedName>
    <definedName name="_oto7">#N/A</definedName>
    <definedName name="_PA3" hidden="1">{"'Sheet1'!$L$16"}</definedName>
    <definedName name="_R">#N/A</definedName>
    <definedName name="_rai100">#N/A</definedName>
    <definedName name="_rai20">#N/A</definedName>
    <definedName name="_s6">{"ÿÿÿÿÿ"}</definedName>
    <definedName name="_san108">'[2]R&amp;P'!$G$160</definedName>
    <definedName name="_sl2">#N/A</definedName>
    <definedName name="_toi3">#N/A</definedName>
    <definedName name="_toi5">#N/A</definedName>
    <definedName name="_tt3" hidden="1">{"'Sheet1'!$L$16"}</definedName>
    <definedName name="_ui108">'[2]R&amp;P'!$G$146</definedName>
    <definedName name="_ui140">#N/A</definedName>
    <definedName name="_ui180">'[2]R&amp;P'!$G$150</definedName>
    <definedName name="_VLP2" hidden="1">{"'Sheet1'!$L$16"}</definedName>
    <definedName name="_xm40">'[2]R&amp;P'!$G$27</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9_xoa" hidden="1">{"Offgrid",#N/A,FALSE,"OFFGRID";"Region",#N/A,FALSE,"REGION";"Offgrid -2",#N/A,FALSE,"OFFGRID";"WTP",#N/A,FALSE,"WTP";"WTP -2",#N/A,FALSE,"WTP";"Project",#N/A,FALSE,"PROJECT";"Summary -2",#N/A,FALSE,"SUMMARY"}</definedName>
    <definedName name="a129_xoaxoa" hidden="1">{"Offgrid",#N/A,FALSE,"OFFGRID";"Region",#N/A,FALSE,"REGION";"Offgrid -2",#N/A,FALSE,"OFFGRID";"WTP",#N/A,FALSE,"WTP";"WTP -2",#N/A,FALSE,"WTP";"Project",#N/A,FALSE,"PROJECT";"Summary -2",#N/A,FALSE,"SUMMARY"}</definedName>
    <definedName name="a130_xoa" hidden="1">{"Offgrid",#N/A,FALSE,"OFFGRID";"Region",#N/A,FALSE,"REGION";"Offgrid -2",#N/A,FALSE,"OFFGRID";"WTP",#N/A,FALSE,"WTP";"WTP -2",#N/A,FALSE,"WTP";"Project",#N/A,FALSE,"PROJECT";"Summary -2",#N/A,FALSE,"SUMMARY"}</definedName>
    <definedName name="a130_xoaxoa" hidden="1">{"Offgrid",#N/A,FALSE,"OFFGRID";"Region",#N/A,FALSE,"REGION";"Offgrid -2",#N/A,FALSE,"OFFGRID";"WTP",#N/A,FALSE,"WTP";"WTP -2",#N/A,FALSE,"WTP";"Project",#N/A,FALSE,"PROJECT";"Summary -2",#N/A,FALSE,"SUMMARY"}</definedName>
    <definedName name="AccessDatabase" hidden="1">"C:\My Documents\LeBinh\Xls\VP Cong ty\FORM.mdb"</definedName>
    <definedName name="add">[2]Names!$D$6</definedName>
    <definedName name="afdf" hidden="1">{"'Sheet1'!$L$16"}</definedName>
    <definedName name="ALPIN">#N/A</definedName>
    <definedName name="ALPJYOU">#N/A</definedName>
    <definedName name="ALPTOI">#N/A</definedName>
    <definedName name="anscount" hidden="1">1</definedName>
    <definedName name="AS2DocOpenMode" hidden="1">"AS2DocumentEdit"</definedName>
    <definedName name="bac2.5">#N/A</definedName>
    <definedName name="bac3.5">#N/A</definedName>
    <definedName name="bac4.5">#N/A</definedName>
    <definedName name="banQL" hidden="1">{"'Sheet1'!$L$16"}</definedName>
    <definedName name="BCBo" hidden="1">{"'Sheet1'!$L$16"}</definedName>
    <definedName name="bdd">1.5</definedName>
    <definedName name="Bgiang" hidden="1">{"'Sheet1'!$L$16"}</definedName>
    <definedName name="BHDB" hidden="1">{"'Sheet1'!$L$16"}</definedName>
    <definedName name="biencn1200x1000">'[2]R&amp;P'!$G$106</definedName>
    <definedName name="biencn1600x1000">'[2]R&amp;P'!$G$107</definedName>
    <definedName name="biencn400x400">'[2]R&amp;P'!$G$104</definedName>
    <definedName name="biencn800x600">'[2]R&amp;P'!$G$105</definedName>
    <definedName name="bientamgiac900">'[2]R&amp;P'!$G$103</definedName>
    <definedName name="bientron900">'[2]R&amp;P'!$G$102</definedName>
    <definedName name="binh" hidden="1">{"'Sheet1'!$L$16"}</definedName>
    <definedName name="bombt50">'[2]R&amp;P'!$G$271</definedName>
    <definedName name="bombt60">'[2]R&amp;P'!$G$272</definedName>
    <definedName name="bomnuoc">#N/A</definedName>
    <definedName name="bomnuoc20cv">#N/A</definedName>
    <definedName name="bomnuoc20kw">'[2]R&amp;P'!$G$305</definedName>
    <definedName name="bomvua">#N/A</definedName>
    <definedName name="bomvua1.5">'[2]R&amp;P'!$G$277</definedName>
    <definedName name="btkn">#N/A</definedName>
    <definedName name="btl" hidden="1">{"'Sheet1'!$L$16"}</definedName>
    <definedName name="btm">#N/A</definedName>
    <definedName name="BTRAM" localSheetId="22">#REF!</definedName>
    <definedName name="BTRAM" localSheetId="23">#REF!</definedName>
    <definedName name="BTRAM" localSheetId="24">#REF!</definedName>
    <definedName name="BTRAM" localSheetId="25">#REF!</definedName>
    <definedName name="BTRAM" localSheetId="26">#REF!</definedName>
    <definedName name="BTRAM" localSheetId="27">#REF!</definedName>
    <definedName name="BTRAM">#REF!</definedName>
    <definedName name="bua1.2">'[2]R&amp;P'!$G$371</definedName>
    <definedName name="bua1.8">'[2]R&amp;P'!$G$372</definedName>
    <definedName name="bua3.5">#N/A</definedName>
    <definedName name="buacan">#N/A</definedName>
    <definedName name="buarung">#N/A</definedName>
    <definedName name="buarung170">'[2]R&amp;P'!$G$378</definedName>
    <definedName name="bùc">{"Book1","Dt tonghop.xls"}</definedName>
    <definedName name="Bulongma">8700</definedName>
    <definedName name="Button_1">"FORM_Bao_cao_cong_no_List"</definedName>
    <definedName name="CACAU">298161</definedName>
    <definedName name="capdul">'[2]R&amp;P'!$G$54</definedName>
    <definedName name="casing">#N/A</definedName>
    <definedName name="catcap">'[2]R&amp;P'!$G$355</definedName>
    <definedName name="catdap">#N/A</definedName>
    <definedName name="CATIN">#N/A</definedName>
    <definedName name="CATJYOU">#N/A</definedName>
    <definedName name="catong">#N/A</definedName>
    <definedName name="CATREC">#N/A</definedName>
    <definedName name="CATSYU">#N/A</definedName>
    <definedName name="catthep">#N/A</definedName>
    <definedName name="catuon">#N/A</definedName>
    <definedName name="caunoi30">'[2]R&amp;P'!$G$232</definedName>
    <definedName name="cayxoi108">#N/A</definedName>
    <definedName name="cayxoi110">#N/A</definedName>
    <definedName name="cayxoi75">#N/A</definedName>
    <definedName name="ccc" hidden="1">{"'Sheet1'!$L$16"}</definedName>
    <definedName name="CCDohutam1" hidden="1">{"'Sheet1'!$L$16"}</definedName>
    <definedName name="chilk" hidden="1">{"'Sheet1'!$L$16"}</definedName>
    <definedName name="chl" hidden="1">{"'Sheet1'!$L$16"}</definedName>
    <definedName name="choiquet">#N/A</definedName>
    <definedName name="chung">66</definedName>
    <definedName name="chuyen" hidden="1">{"'Sheet1'!$L$16"}</definedName>
    <definedName name="ckn">#N/A</definedName>
    <definedName name="ckna">#N/A</definedName>
    <definedName name="CLVC3">0.1</definedName>
    <definedName name="coctram6m">'[2]R&amp;P'!$G$90</definedName>
    <definedName name="cocvt">#N/A</definedName>
    <definedName name="Combined_A">#N/A</definedName>
    <definedName name="Combined_B">#N/A</definedName>
    <definedName name="cong">#N/A</definedName>
    <definedName name="CONGPA1" hidden="1">{"'Sheet1'!$L$16"}</definedName>
    <definedName name="cotbienbao">'[2]R&amp;P'!$G$100</definedName>
    <definedName name="Cotsatma">9726</definedName>
    <definedName name="Cotthepma">9726</definedName>
    <definedName name="ct" hidden="1">{"'Sheet1'!$L$16"}</definedName>
    <definedName name="CTCT1" hidden="1">{"'Sheet1'!$L$16"}</definedName>
    <definedName name="ctieu" hidden="1">{"'Sheet1'!$L$16"}</definedName>
    <definedName name="CTY_TNHH_SX_TM__NHÖ_QUYEÀN">#N/A</definedName>
    <definedName name="cuaong">#N/A</definedName>
    <definedName name="cuonong">#N/A</definedName>
    <definedName name="cutback">'[2]R&amp;P'!$G$24</definedName>
    <definedName name="Ð">#N/A</definedName>
    <definedName name="da1x0.5">#N/A</definedName>
    <definedName name="da1x1">'[2]R&amp;P'!$G$39</definedName>
    <definedName name="dacat">#N/A</definedName>
    <definedName name="damban1">#N/A</definedName>
    <definedName name="damban1kw">'[2]R&amp;P'!$G$281</definedName>
    <definedName name="damcoc60">'[2]R&amp;P'!$G$164</definedName>
    <definedName name="damcoc80">'[2]R&amp;P'!$G$165</definedName>
    <definedName name="damdui1.5">'[2]R&amp;P'!$G$286</definedName>
    <definedName name="dao0.4">#N/A</definedName>
    <definedName name="dao0.6">#N/A</definedName>
    <definedName name="dao0.65">'[2]R&amp;P'!$G$124</definedName>
    <definedName name="dao0.8">#N/A</definedName>
    <definedName name="dao1.0">'[2]R&amp;P'!$G$125</definedName>
    <definedName name="dao1.2">#N/A</definedName>
    <definedName name="dao1.25">#N/A</definedName>
    <definedName name="_xlnm.Database" localSheetId="22">#REF!</definedName>
    <definedName name="_xlnm.Database" localSheetId="23">#REF!</definedName>
    <definedName name="_xlnm.Database" localSheetId="24">#REF!</definedName>
    <definedName name="_xlnm.Database" localSheetId="25">#REF!</definedName>
    <definedName name="_xlnm.Database" localSheetId="26">#REF!</definedName>
    <definedName name="_xlnm.Database" localSheetId="27">#REF!</definedName>
    <definedName name="_xlnm.Database">#REF!</definedName>
    <definedName name="daychay">#N/A</definedName>
    <definedName name="DCL_22">12117600</definedName>
    <definedName name="DCL_35">25490000</definedName>
    <definedName name="dđ" hidden="1">{"'Sheet1'!$L$16"}</definedName>
    <definedName name="ddd" hidden="1">{"'Sheet1'!$L$16"}</definedName>
    <definedName name="dec" hidden="1">{"Offgrid",#N/A,FALSE,"OFFGRID";"Region",#N/A,FALSE,"REGION";"Offgrid -2",#N/A,FALSE,"OFFGRID";"WTP",#N/A,FALSE,"WTP";"WTP -2",#N/A,FALSE,"WTP";"Project",#N/A,FALSE,"PROJECT";"Summary -2",#N/A,FALSE,"SUMMARY"}</definedName>
    <definedName name="Delta">#N/A</definedName>
    <definedName name="DenDK" hidden="1">{"'Sheet1'!$L$16"}</definedName>
    <definedName name="DFD" hidden="1">{"'Sheet1'!$L$16"}</definedName>
    <definedName name="dflk">#N/A</definedName>
    <definedName name="DGCT_T.Quy_P.Thuy_Q">#N/A</definedName>
    <definedName name="DGCT_TRAUQUYPHUTHUY_HN">#N/A</definedName>
    <definedName name="dgfg" hidden="1">{"'Sheet1'!$L$16"}</definedName>
    <definedName name="dien" hidden="1">{"'Sheet1'!$L$16"}</definedName>
    <definedName name="dienluc" hidden="1">{#N/A,#N/A,FALSE,"Chi tiÆt"}</definedName>
    <definedName name="dinhkhongphanquang">'[2]R&amp;P'!$G$110</definedName>
    <definedName name="dinhphanquang">'[2]R&amp;P'!$G$109</definedName>
    <definedName name="Document_array">{"Book1"}</definedName>
    <definedName name="Dong_A">#N/A</definedName>
    <definedName name="Dong_B">#N/A</definedName>
    <definedName name="Drop1">"Drop Down 3"</definedName>
    <definedName name="Drop2">#N/A</definedName>
    <definedName name="Drop3">#N/A</definedName>
    <definedName name="drop4">#N/A</definedName>
    <definedName name="dsfsdf" hidden="1">{"'Sheet1'!$L$16"}</definedName>
    <definedName name="dsjk" hidden="1">{"'Sheet1'!$L$16"}</definedName>
    <definedName name="DSTD_Clear">#N/A</definedName>
    <definedName name="dt10.1" hidden="1">{"'Sheet1'!$L$16"}</definedName>
    <definedName name="DT12Dluc" hidden="1">{"'Sheet1'!$L$16"}</definedName>
    <definedName name="DT12HoangThach" hidden="1">{"'Sheet1'!$L$16"}</definedName>
    <definedName name="DT8.1" hidden="1">{"'Sheet1'!$L$16"}</definedName>
    <definedName name="DT8.2" hidden="1">{"'Sheet1'!$L$16"}</definedName>
    <definedName name="dt9.1" hidden="1">{#N/A,#N/A,FALSE,"Chi tiÆt"}</definedName>
    <definedName name="dthft" hidden="1">{"'Sheet1'!$L$16"}</definedName>
    <definedName name="dtoan" hidden="1">{#N/A,#N/A,FALSE,"Chi tiÆt"}</definedName>
    <definedName name="duc" hidden="1">{"'Sheet1'!$L$16"}</definedName>
    <definedName name="DUCANH" hidden="1">{"'Sheet1'!$L$16"}</definedName>
    <definedName name="duccong">#N/A</definedName>
    <definedName name="dungkh" hidden="1">{"'Sheet1'!$L$16"}</definedName>
    <definedName name="epcoc">#N/A</definedName>
    <definedName name="eqtrwy" hidden="1">{"'Sheet1'!$L$16"}</definedName>
    <definedName name="EXC">#N/A</definedName>
    <definedName name="EXCH">#N/A</definedName>
    <definedName name="_xlnm.Extract" localSheetId="22">#REF!</definedName>
    <definedName name="_xlnm.Extract" localSheetId="23">#REF!</definedName>
    <definedName name="_xlnm.Extract" localSheetId="24">#REF!</definedName>
    <definedName name="_xlnm.Extract" localSheetId="25">#REF!</definedName>
    <definedName name="_xlnm.Extract" localSheetId="26">#REF!</definedName>
    <definedName name="_xlnm.Extract" localSheetId="27">#REF!</definedName>
    <definedName name="_xlnm.Extract">#REF!</definedName>
    <definedName name="f82E46">#N/A</definedName>
    <definedName name="fbsdggdsf">{"DZ-TDTB2.XLS","Dcksat.xls"}</definedName>
    <definedName name="fbsggdsf">{"DZ-TDTB2.XLS","Dcksat.xls"}</definedName>
    <definedName name="fff" hidden="1">{"'Sheet1'!$L$16"}</definedName>
    <definedName name="fg" hidden="1">{"'Sheet1'!$L$16"}</definedName>
    <definedName name="fgh" hidden="1">{"'Sheet1'!$L$16"}</definedName>
    <definedName name="FI_12">4820</definedName>
    <definedName name="fkgjk" hidden="1">{"'Sheet1'!$L$16"}</definedName>
    <definedName name="fsdfdsf" hidden="1">{"'Sheet1'!$L$16"}</definedName>
    <definedName name="fsdfsd" hidden="1">{#N/A,#N/A,FALSE,"Chi tiÆt"}</definedName>
    <definedName name="fsf">#N/A</definedName>
    <definedName name="gdhgh" hidden="1">{"'Sheet1'!$L$16"}</definedName>
    <definedName name="Gerät">#N/A</definedName>
    <definedName name="gfg" hidden="1">{"'Sheet1'!$L$16"}</definedName>
    <definedName name="GFJHJ" hidden="1">{"'Sheet1'!$L$16"}</definedName>
    <definedName name="gg" hidden="1">{"'Sheet1'!$L$16"}</definedName>
    <definedName name="ggg" hidden="1">{"'Sheet1'!$L$16"}</definedName>
    <definedName name="ggss" hidden="1">{"'Sheet1'!$L$16"}</definedName>
    <definedName name="gh" hidden="1">{"'Sheet1'!$L$16"}</definedName>
    <definedName name="GHDF" hidden="1">{"'Sheet1'!$L$16"}</definedName>
    <definedName name="ghg" hidden="1">{"'Sheet1'!$L$16"}</definedName>
    <definedName name="ghgh" hidden="1">{"'Sheet1'!$L$16"}</definedName>
    <definedName name="gi">0.4</definedName>
    <definedName name="GIAGIAOVLHT">'[7]Gia giao VL den HT'!$M$49</definedName>
    <definedName name="GIAVL_TRALY">#N/A</definedName>
    <definedName name="GIAVLHT">'[8]Gia VL den HT'!$K$48</definedName>
    <definedName name="giom">#N/A</definedName>
    <definedName name="giomoi">#N/A</definedName>
    <definedName name="gjgh" hidden="1">{"'Sheet1'!$L$16"}</definedName>
    <definedName name="gjh" hidden="1">{"'Sheet1'!$L$16"}</definedName>
    <definedName name="gm">#N/A</definedName>
    <definedName name="govan">'[2]R&amp;P'!$G$86</definedName>
    <definedName name="GVL_LDT">#N/A</definedName>
    <definedName name="h_xoa" hidden="1">{"'Sheet1'!$L$16"}</definedName>
    <definedName name="h_xoa2" hidden="1">{"'Sheet1'!$L$16"}</definedName>
    <definedName name="hai">#N/A</definedName>
    <definedName name="HANG" hidden="1">{#N/A,#N/A,FALSE,"Chi tiÆt"}</definedName>
    <definedName name="HCNA" hidden="1">{"'Sheet1'!$L$16"}</definedName>
    <definedName name="Heä_soá_laép_xaø_H">1.7</definedName>
    <definedName name="Hello">#N/A</definedName>
    <definedName name="hgh" hidden="1">{"'Sheet1'!$L$16"}</definedName>
    <definedName name="HIHIHIHOI" hidden="1">{"'Sheet1'!$L$16"}</definedName>
    <definedName name="HJ" hidden="1">{"'Sheet1'!$L$16"}</definedName>
    <definedName name="hjk" hidden="1">{"'Sheet1'!$L$16"}</definedName>
    <definedName name="HJKL" hidden="1">{"'Sheet1'!$L$16"}</definedName>
    <definedName name="hnhmnm" hidden="1">{"'Sheet1'!$L$16"}</definedName>
    <definedName name="hnm" hidden="1">{"Offgrid",#N/A,FALSE,"OFFGRID";"Region",#N/A,FALSE,"REGION";"Offgrid -2",#N/A,FALSE,"OFFGRID";"WTP",#N/A,FALSE,"WTP";"WTP -2",#N/A,FALSE,"WTP";"Project",#N/A,FALSE,"PROJECT";"Summary -2",#N/A,FALSE,"SUMMARY"}</definedName>
    <definedName name="hoc">55000</definedName>
    <definedName name="hs">3.36</definedName>
    <definedName name="HSCT3">0.1</definedName>
    <definedName name="HSDN">2.5</definedName>
    <definedName name="HSGG">#N/A</definedName>
    <definedName name="HSLXH">1.7</definedName>
    <definedName name="hsm">1.4</definedName>
    <definedName name="hsn">0.5</definedName>
    <definedName name="hsnc_cau">1.626</definedName>
    <definedName name="hsnc_cau2">1.626</definedName>
    <definedName name="hsnc_d">1.6356</definedName>
    <definedName name="hsnc_d2">1.6356</definedName>
    <definedName name="hsvl2">1</definedName>
    <definedName name="HTML_CodePage" hidden="1">950</definedName>
    <definedName name="html_control_xoa2"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"C:\2689\Q\??\00q3961????PTA3??\MyHTML.htm"</definedName>
    <definedName name="HTML_Title" hidden="1">"00Q3961-SUM"</definedName>
    <definedName name="hu" hidden="1">{"'Sheet1'!$L$16"}</definedName>
    <definedName name="hung" hidden="1">{"'Sheet1'!$L$16"}</definedName>
    <definedName name="huy_xoa" hidden="1">{"'Sheet1'!$L$16"}</definedName>
    <definedName name="huy_xoa2" hidden="1">{"'Sheet1'!$L$16"}</definedName>
    <definedName name="iÒu_chØnh_theo_TT03">hsm</definedName>
    <definedName name="it" hidden="1">{"'Sheet1'!$L$16"}</definedName>
    <definedName name="JH" hidden="1">{"'Sheet1'!$L$16"}</definedName>
    <definedName name="JHJ" hidden="1">{"'Sheet1'!$L$16"}</definedName>
    <definedName name="jhk" hidden="1">{"'Sheet1'!$L$16"}</definedName>
    <definedName name="jkjhk" hidden="1">{"'Sheet1'!$L$16"}</definedName>
    <definedName name="JKJK" hidden="1">{"'Sheet1'!$L$16"}</definedName>
    <definedName name="JLJKL" hidden="1">{"'Sheet1'!$L$16"}</definedName>
    <definedName name="k_xoa" hidden="1">{"Offgrid",#N/A,FALSE,"OFFGRID";"Region",#N/A,FALSE,"REGION";"Offgrid -2",#N/A,FALSE,"OFFGRID";"WTP",#N/A,FALSE,"WTP";"WTP -2",#N/A,FALSE,"WTP";"Project",#N/A,FALSE,"PROJECT";"Summary -2",#N/A,FALSE,"SUMMARY"}</definedName>
    <definedName name="k_xoa2" hidden="1">{"Offgrid",#N/A,FALSE,"OFFGRID";"Region",#N/A,FALSE,"REGION";"Offgrid -2",#N/A,FALSE,"OFFGRID";"WTP",#N/A,FALSE,"WTP";"WTP -2",#N/A,FALSE,"WTP";"Project",#N/A,FALSE,"PROJECT";"Summary -2",#N/A,FALSE,"SUMMARY"}</definedName>
    <definedName name="khac">2</definedName>
    <definedName name="khoanbt">#N/A</definedName>
    <definedName name="khoand">#N/A</definedName>
    <definedName name="khoanda">#N/A</definedName>
    <definedName name="khoannhoi">'[2]R&amp;P'!$G$385</definedName>
    <definedName name="khoansat">#N/A</definedName>
    <definedName name="khoanthep">#N/A</definedName>
    <definedName name="khoanxd">#N/A</definedName>
    <definedName name="khongtruotgia" hidden="1">{"'Sheet1'!$L$16"}</definedName>
    <definedName name="KhuyenmaiUPS">"AutoShape 264"</definedName>
    <definedName name="kich">#N/A</definedName>
    <definedName name="kich18">#N/A</definedName>
    <definedName name="kich250">'[2]R&amp;P'!$G$244</definedName>
    <definedName name="kich500">'[2]R&amp;P'!$G$248</definedName>
    <definedName name="kip">#N/A</definedName>
    <definedName name="kjk" hidden="1">{"'Sheet1'!$L$16"}</definedName>
    <definedName name="KL" hidden="1">{"'Sheet1'!$L$16"}</definedName>
    <definedName name="kldv">[9]Sheet1!$I$2:$AE$3</definedName>
    <definedName name="KSDA" hidden="1">{"'Sheet1'!$L$16"}</definedName>
    <definedName name="kvl">1.166</definedName>
    <definedName name="L63x6">5800</definedName>
    <definedName name="Lap_dat_td">'[10]M 67'!$A$37:$F$40</definedName>
    <definedName name="LBS_22">107800000</definedName>
    <definedName name="lcc">#N/A</definedName>
    <definedName name="limcount" hidden="1">13</definedName>
    <definedName name="ljkl" hidden="1">{"'Sheet1'!$L$16"}</definedName>
    <definedName name="LK" hidden="1">{"'Sheet1'!$L$16"}</definedName>
    <definedName name="lnm">#N/A</definedName>
    <definedName name="lulop16">'[2]R&amp;P'!$G$167</definedName>
    <definedName name="lulop25">#N/A</definedName>
    <definedName name="luoncap">'[2]R&amp;P'!$G$250</definedName>
    <definedName name="lurung16">'[2]R&amp;P'!$G$172</definedName>
    <definedName name="lurung25">#N/A</definedName>
    <definedName name="luthep10">'[2]R&amp;P'!$G$179</definedName>
    <definedName name="luthep12">#N/A</definedName>
    <definedName name="luthep8.5">#N/A</definedName>
    <definedName name="MaMay_Q">#N/A</definedName>
    <definedName name="Maùy_thi_coâng">"mtc"</definedName>
    <definedName name="mhy" hidden="1">{"'Sheet1'!$L$16"}</definedName>
    <definedName name="miyu" hidden="1">{"'Sheet1'!$L$16"}</definedName>
    <definedName name="mo" hidden="1">{"'Sheet1'!$L$16"}</definedName>
    <definedName name="moi" hidden="1">{"'Sheet1'!$L$16"}</definedName>
    <definedName name="Morning">#N/A</definedName>
    <definedName name="naunhua">#N/A</definedName>
    <definedName name="ncc">1.183</definedName>
    <definedName name="ncd">1.066</definedName>
    <definedName name="Ne" hidden="1">{"'Sheet1'!$L$16"}</definedName>
    <definedName name="nenkhi">#N/A</definedName>
    <definedName name="nenkhi10m3">'[2]R&amp;P'!$G$337</definedName>
    <definedName name="nenkhi1200">'[2]R&amp;P'!$G$338</definedName>
    <definedName name="nenkhi17">#N/A</definedName>
    <definedName name="neo32mm">'[2]R&amp;P'!$G$84</definedName>
    <definedName name="neo4T">#N/A</definedName>
    <definedName name="ngu" hidden="1">{"'Sheet1'!$L$16"}</definedName>
    <definedName name="Nhaân_coâng_baäc_3_0_7__Nhoùm_1">"nc"</definedName>
    <definedName name="Nhan_xet_cua_dai">"Picture 1"</definedName>
    <definedName name="nhfffd">{"DZ-TDTB2.XLS","Dcksat.xls"}</definedName>
    <definedName name="nhm" hidden="1">{"'Sheet1'!$L$16"}</definedName>
    <definedName name="nhutuong">#N/A</definedName>
    <definedName name="nmj" hidden="1">{"'Sheet1'!$L$16"}</definedName>
    <definedName name="nnn" hidden="1">{"'Sheet1'!$L$16"}</definedName>
    <definedName name="No.9" hidden="1">{"'Sheet1'!$L$16"}</definedName>
    <definedName name="o" hidden="1">{"'Sheet1'!$L$16"}</definedName>
    <definedName name="Out">#N/A</definedName>
    <definedName name="PA3.1" hidden="1">{"'Sheet1'!$L$16"}</definedName>
    <definedName name="palang">#N/A</definedName>
    <definedName name="phunson">#N/A</definedName>
    <definedName name="phunvua">#N/A</definedName>
    <definedName name="PL" hidden="1">{"'Sheet1'!$L$16"}</definedName>
    <definedName name="PlucBcaoTD" hidden="1">{"'Sheet1'!$L$16"}</definedName>
    <definedName name="_xlnm.Print_Area" localSheetId="26">#REF!</definedName>
    <definedName name="_xlnm.Print_Area">#REF!</definedName>
    <definedName name="_xlnm.Print_Titles" localSheetId="1">'Biểu 02'!$7:$8</definedName>
    <definedName name="_xlnm.Print_Titles" localSheetId="2">'BS 03 (62)'!$5:$7</definedName>
    <definedName name="_xlnm.Print_Titles" localSheetId="12">'BS 10 (69)'!$6:$7</definedName>
    <definedName name="_xlnm.Print_Titles" localSheetId="13">'BS 11(70)'!$5:$6</definedName>
    <definedName name="_xlnm.Print_Titles" localSheetId="14">'BS 12 (70)'!$6:$7</definedName>
    <definedName name="_xlnm.Print_Titles" localSheetId="15">'BS 13'!$6:$7</definedName>
    <definedName name="_xlnm.Print_Titles" localSheetId="16">'BS 14'!$6:$7</definedName>
    <definedName name="_xlnm.Print_Titles" localSheetId="18">'BS 16'!$6:$7</definedName>
    <definedName name="_xlnm.Print_Titles" localSheetId="23">'PB 02 (BS 50 ND 31)'!$7:$8</definedName>
    <definedName name="_xlnm.Print_Titles" localSheetId="25">'PB 04a (BS 52 ND 31)'!$5:$6</definedName>
    <definedName name="_xlnm.Print_Titles" localSheetId="26">'PB 04b (BS 52 ND 31)'!$7:$8</definedName>
    <definedName name="_xlnm.Print_Titles" localSheetId="27">'PB 05 (BS 53 ND 31)'!$6:$246</definedName>
    <definedName name="_xlnm.Print_Titles" localSheetId="28">'PB 06 (BS 58 ND 31)'!$A:$B</definedName>
    <definedName name="_xlnm.Print_Titles" localSheetId="29">'PB 07 (BS 59 ND 31)'!$A:$B</definedName>
    <definedName name="_xlnm.Print_Titles">#REF!</definedName>
    <definedName name="PtichDTL">#N/A</definedName>
    <definedName name="qtrwey" hidden="1">{"'Sheet1'!$L$16"}</definedName>
    <definedName name="quan.P12" hidden="1">{"'Sheet1'!$L$16"}</definedName>
    <definedName name="quy" hidden="1">{"'Sheet1'!$L$16"}</definedName>
    <definedName name="raiasphalt100">'[2]R&amp;P'!$G$297</definedName>
    <definedName name="raiasphalt65">'[2]R&amp;P'!$G$296</definedName>
    <definedName name="raicp">#N/A</definedName>
    <definedName name="rate">14000</definedName>
    <definedName name="ray">#N/A</definedName>
    <definedName name="raypb43">'[2]R&amp;P'!$G$58</definedName>
    <definedName name="_xlnm.Recorder" localSheetId="22">#REF!</definedName>
    <definedName name="_xlnm.Recorder" localSheetId="23">#REF!</definedName>
    <definedName name="_xlnm.Recorder" localSheetId="24">#REF!</definedName>
    <definedName name="_xlnm.Recorder" localSheetId="25">#REF!</definedName>
    <definedName name="_xlnm.Recorder" localSheetId="26">#REF!</definedName>
    <definedName name="_xlnm.Recorder" localSheetId="27">#REF!</definedName>
    <definedName name="_xlnm.Recorder">#REF!</definedName>
    <definedName name="RECOUT">#N/A</definedName>
    <definedName name="RGHGSD" hidden="1">{"'Sheet1'!$L$16"}</definedName>
    <definedName name="rk">#N/A</definedName>
    <definedName name="rtr" hidden="1">{"'Sheet1'!$L$16"}</definedName>
    <definedName name="salan200">'[2]R&amp;P'!$G$391</definedName>
    <definedName name="salan400">'[2]R&amp;P'!$G$392</definedName>
    <definedName name="sangbentonite">#N/A</definedName>
    <definedName name="SDG" hidden="1">{"'Sheet1'!$L$16"}</definedName>
    <definedName name="sdgfjhfj" hidden="1">{"'Sheet1'!$L$16"}</definedName>
    <definedName name="Seg">#N/A</definedName>
    <definedName name="sencount" hidden="1">13</definedName>
    <definedName name="sf" hidden="1">{"'Sheet1'!$L$16"}</definedName>
    <definedName name="sfsd" hidden="1">{"'Sheet1'!$L$16"}</definedName>
    <definedName name="So_Chu.Drop1">#N/A</definedName>
    <definedName name="So_Chu.Drop3">#N/A</definedName>
    <definedName name="so_chu.So_Xau">#N/A</definedName>
    <definedName name="So_Xau">#N/A</definedName>
    <definedName name="Spanner_Auto_File">"C:\My Documents\tinh cdo.x2a"</definedName>
    <definedName name="SS" hidden="1">{"'Sheet1'!$L$16"}</definedName>
    <definedName name="ST_TH2_131">3</definedName>
    <definedName name="T.3" hidden="1">{"'Sheet1'!$L$16"}</definedName>
    <definedName name="T_Hoanvon">#N/A</definedName>
    <definedName name="tac_gia">"TrÇn §¹i Th¾ng"</definedName>
    <definedName name="Tæng_c_ng_suÊt_hiÖn_t_i">"THOP"</definedName>
    <definedName name="taukeo150">'[2]R&amp;P'!$G$403</definedName>
    <definedName name="TaxTV">10%</definedName>
    <definedName name="TaxXL">5%</definedName>
    <definedName name="tecco" hidden="1">{"'Sheet1'!$L$16"}</definedName>
    <definedName name="tecnuoc5">'[2]R&amp;P'!$G$209</definedName>
    <definedName name="tha" hidden="1">{"'Sheet1'!$L$16"}</definedName>
    <definedName name="Thang1" hidden="1">{"'Sheet1'!$L$16"}</definedName>
    <definedName name="thanh" hidden="1">{"'Sheet1'!$L$16"}</definedName>
    <definedName name="thanhdul">'[2]R&amp;P'!$G$56</definedName>
    <definedName name="thephinhmk">#N/A</definedName>
    <definedName name="thepma">10500</definedName>
    <definedName name="theptron">'[2]R&amp;P'!$G$50</definedName>
    <definedName name="THKS" hidden="1">{"'Sheet1'!$L$16"}</definedName>
    <definedName name="thongso">#N/A</definedName>
    <definedName name="thue">6</definedName>
    <definedName name="thuy" hidden="1">{"'Sheet1'!$L$16"}</definedName>
    <definedName name="Tiepdiama">9500</definedName>
    <definedName name="TKYB">"TKYB"</definedName>
    <definedName name="toi5t">'[2]R&amp;P'!$G$241</definedName>
    <definedName name="tr_">#N/A</definedName>
    <definedName name="tram30">#N/A</definedName>
    <definedName name="tram45">#N/A</definedName>
    <definedName name="tram60">#N/A</definedName>
    <definedName name="tram80">#N/A</definedName>
    <definedName name="trambitum">#N/A</definedName>
    <definedName name="trambt30">'[2]R&amp;P'!$G$263</definedName>
    <definedName name="trambt60">'[2]R&amp;P'!$G$264</definedName>
    <definedName name="tramtronbt30">'[2]R&amp;P'!$G$263</definedName>
    <definedName name="treoducbt">#N/A</definedName>
    <definedName name="tronbentonit">#N/A</definedName>
    <definedName name="tronbentonite">#N/A</definedName>
    <definedName name="tronbt250">'[2]R&amp;P'!$G$253</definedName>
    <definedName name="tronvua250">'[2]R&amp;P'!$G$260</definedName>
    <definedName name="tronvua80">#N/A</definedName>
    <definedName name="trung">{"Thuxm2.xls","Sheet1"}</definedName>
    <definedName name="ttc">1550</definedName>
    <definedName name="ttd">1600</definedName>
    <definedName name="tuyennhanh" hidden="1">{"'Sheet1'!$L$16"}</definedName>
    <definedName name="u">#N/A</definedName>
    <definedName name="uonong">#N/A</definedName>
    <definedName name="V_a_b__t_ng_M200____1x2">#N/A</definedName>
    <definedName name="VAÄT_LIEÄU">"ATRAM"</definedName>
    <definedName name="VATM" hidden="1">{"'Sheet1'!$L$16"}</definedName>
    <definedName name="vc" hidden="1">{"'Sheet1'!$L$16"}</definedName>
    <definedName name="vcbo1" hidden="1">{"'Sheet1'!$L$16"}</definedName>
    <definedName name="VLBS">#N/A</definedName>
    <definedName name="vlct" hidden="1">{"'Sheet1'!$L$16"}</definedName>
    <definedName name="VLP" hidden="1">{"'Sheet1'!$L$16"}</definedName>
    <definedName name="vuabtD">#N/A</definedName>
    <definedName name="vuabtG">#N/A</definedName>
    <definedName name="watertruck">'[2]R&amp;P'!$G$210</definedName>
    <definedName name="wrn.aaa." hidden="1">{#N/A,#N/A,FALSE,"Sheet1";#N/A,#N/A,FALSE,"Sheet1";#N/A,#N/A,FALSE,"Sheet1"}</definedName>
    <definedName name="wrn.chi._.tiÆt." hidden="1">{#N/A,#N/A,FALSE,"Chi tiÆt"}</definedName>
    <definedName name="wrn.cong." hidden="1">{#N/A,#N/A,FALSE,"Sheet1"}</definedName>
    <definedName name="wrn.re_xoa2"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hidden="1">{#N/A,#N/A,TRUE,"BT M200 da 10x20"}</definedName>
    <definedName name="wrn.Work._.Report." hidden="1">{"accomplishment",#N/A,FALSE,"Summary Week 3"}</definedName>
    <definedName name="wrn_xoa2" hidden="1">{#N/A,#N/A,FALSE,"Chi tiÆt"}</definedName>
    <definedName name="wrnf.report" hidden="1">{"Offgrid",#N/A,FALSE,"OFFGRID";"Region",#N/A,FALSE,"REGION";"Offgrid -2",#N/A,FALSE,"OFFGRID";"WTP",#N/A,FALSE,"WTP";"WTP -2",#N/A,FALSE,"WTP";"Project",#N/A,FALSE,"PROJECT";"Summary -2",#N/A,FALSE,"SUMMARY"}</definedName>
    <definedName name="wrnf_xoa2" hidden="1">{"Offgrid",#N/A,FALSE,"OFFGRID";"Region",#N/A,FALSE,"REGION";"Offgrid -2",#N/A,FALSE,"OFFGRID";"WTP",#N/A,FALSE,"WTP";"WTP -2",#N/A,FALSE,"WTP";"Project",#N/A,FALSE,"PROJECT";"Summary -2",#N/A,FALSE,"SUMMARY"}</definedName>
    <definedName name="XBCNCKT">5600</definedName>
    <definedName name="XCCT">0.5</definedName>
    <definedName name="xebt6">#N/A</definedName>
    <definedName name="xelaodam">'[2]R&amp;P'!$G$235</definedName>
    <definedName name="xenhua">#N/A</definedName>
    <definedName name="xethung10t">'[2]R&amp;P'!$G$191</definedName>
    <definedName name="xetreo">'[2]R&amp;P'!$G$274</definedName>
    <definedName name="xetuoinhua">#N/A</definedName>
    <definedName name="xoa1" hidden="1">{"'Sheet1'!$L$16"}</definedName>
    <definedName name="xoa2" hidden="1">{#N/A,#N/A,FALSE,"Chi tiÆt"}</definedName>
    <definedName name="xoa3" hidden="1">{"Offgrid",#N/A,FALSE,"OFFGRID";"Region",#N/A,FALSE,"REGION";"Offgrid -2",#N/A,FALSE,"OFFGRID";"WTP",#N/A,FALSE,"WTP";"WTP -2",#N/A,FALSE,"WTP";"Project",#N/A,FALSE,"PROJECT";"Summary -2",#N/A,FALSE,"SUMMARY"}</definedName>
    <definedName name="xoa4" hidden="1">{"Offgrid",#N/A,FALSE,"OFFGRID";"Region",#N/A,FALSE,"REGION";"Offgrid -2",#N/A,FALSE,"OFFGRID";"WTP",#N/A,FALSE,"WTP";"WTP -2",#N/A,FALSE,"WTP";"Project",#N/A,FALSE,"PROJECT";"Summary -2",#N/A,FALSE,"SUMMARY"}</definedName>
    <definedName name="xoaydap">#N/A</definedName>
    <definedName name="XTKKTTC">7500</definedName>
    <definedName name="xuclat1">'[2]R&amp;P'!$G$138</definedName>
    <definedName name="xuclat2">#N/A</definedName>
    <definedName name="xvxcvxc" hidden="1">{"'Sheet1'!$L$16"}</definedName>
    <definedName name="Yen_A">#N/A</definedName>
    <definedName name="Yen_B">#N/A</definedName>
    <definedName name="yeu" hidden="1">{"'Sheet1'!$L$16"}</definedName>
    <definedName name="yiuti" hidden="1">{"'Sheet1'!$L$16"}</definedName>
    <definedName name="ytri" hidden="1">{"'Sheet1'!$L$16"}</definedName>
    <definedName name="ytru" hidden="1">{"'Sheet1'!$L$16"}</definedName>
    <definedName name="zcg" hidden="1">{"'Sheet1'!$L$16"}</definedName>
    <definedName name="zcgxf" hidden="1">{"'Sheet1'!$L$16"}</definedName>
  </definedNames>
  <calcPr calcId="144525"/>
</workbook>
</file>

<file path=xl/calcChain.xml><?xml version="1.0" encoding="utf-8"?>
<calcChain xmlns="http://schemas.openxmlformats.org/spreadsheetml/2006/main">
  <c r="G356" i="38" l="1"/>
  <c r="D356" i="38"/>
  <c r="G355" i="38"/>
  <c r="D355" i="38"/>
  <c r="H354" i="38"/>
  <c r="E354" i="38"/>
  <c r="D354" i="38" s="1"/>
  <c r="C354" i="38"/>
  <c r="G353" i="38"/>
  <c r="D353" i="38"/>
  <c r="H313" i="38"/>
  <c r="I310" i="38"/>
  <c r="H310" i="38"/>
  <c r="G310" i="38" s="1"/>
  <c r="D310" i="38"/>
  <c r="H308" i="38"/>
  <c r="G308" i="38" s="1"/>
  <c r="D308" i="38"/>
  <c r="H306" i="38"/>
  <c r="G306" i="38" s="1"/>
  <c r="D306" i="38"/>
  <c r="H301" i="38"/>
  <c r="G301" i="38" s="1"/>
  <c r="D301" i="38"/>
  <c r="G300" i="38"/>
  <c r="D300" i="38"/>
  <c r="H296" i="38"/>
  <c r="G296" i="38"/>
  <c r="D296" i="38"/>
  <c r="H294" i="38"/>
  <c r="G294" i="38" s="1"/>
  <c r="K294" i="38" s="1"/>
  <c r="E294" i="38"/>
  <c r="D294" i="38" s="1"/>
  <c r="D291" i="38"/>
  <c r="H286" i="38"/>
  <c r="G286" i="38" s="1"/>
  <c r="D286" i="38"/>
  <c r="H283" i="38"/>
  <c r="G283" i="38" s="1"/>
  <c r="E283" i="38"/>
  <c r="D283" i="38"/>
  <c r="H273" i="38"/>
  <c r="H272" i="38" s="1"/>
  <c r="G272" i="38" s="1"/>
  <c r="I272" i="38"/>
  <c r="D272" i="38"/>
  <c r="G271" i="38"/>
  <c r="D271" i="38"/>
  <c r="H252" i="38"/>
  <c r="H251" i="38"/>
  <c r="H233" i="38" s="1"/>
  <c r="I233" i="38"/>
  <c r="E233" i="38"/>
  <c r="D233" i="38" s="1"/>
  <c r="I231" i="38"/>
  <c r="I230" i="38"/>
  <c r="H184" i="38"/>
  <c r="D184" i="38"/>
  <c r="G183" i="38"/>
  <c r="D183" i="38"/>
  <c r="H179" i="38"/>
  <c r="H177" i="38"/>
  <c r="H176" i="38"/>
  <c r="I172" i="38"/>
  <c r="H172" i="38"/>
  <c r="G172" i="38" s="1"/>
  <c r="K172" i="38" s="1"/>
  <c r="F172" i="38"/>
  <c r="E172" i="38"/>
  <c r="D172" i="38"/>
  <c r="H159" i="38"/>
  <c r="H145" i="38" s="1"/>
  <c r="G145" i="38" s="1"/>
  <c r="K145" i="38" s="1"/>
  <c r="H152" i="38"/>
  <c r="H151" i="38"/>
  <c r="H150" i="38"/>
  <c r="D145" i="38"/>
  <c r="A145" i="38"/>
  <c r="G144" i="38"/>
  <c r="D144" i="38"/>
  <c r="H120" i="38"/>
  <c r="H114" i="38" s="1"/>
  <c r="G114" i="38" s="1"/>
  <c r="H117" i="38"/>
  <c r="I114" i="38"/>
  <c r="E114" i="38"/>
  <c r="D114" i="38" s="1"/>
  <c r="H107" i="38"/>
  <c r="H86" i="38" s="1"/>
  <c r="I86" i="38"/>
  <c r="E86" i="38"/>
  <c r="D86" i="38" s="1"/>
  <c r="E82" i="38"/>
  <c r="H80" i="38"/>
  <c r="G79" i="38"/>
  <c r="H78" i="38"/>
  <c r="G78" i="38" s="1"/>
  <c r="G77" i="38"/>
  <c r="G76" i="38"/>
  <c r="G75" i="38"/>
  <c r="G74" i="38"/>
  <c r="G73" i="38"/>
  <c r="G72" i="38"/>
  <c r="I66" i="38"/>
  <c r="I63" i="38" s="1"/>
  <c r="H66" i="38"/>
  <c r="G66" i="38" s="1"/>
  <c r="G65" i="38"/>
  <c r="E63" i="38"/>
  <c r="D63" i="38" s="1"/>
  <c r="H62" i="38"/>
  <c r="G62" i="38" s="1"/>
  <c r="D62" i="38"/>
  <c r="I61" i="38"/>
  <c r="I59" i="38" s="1"/>
  <c r="H59" i="38"/>
  <c r="D59" i="38"/>
  <c r="H54" i="38"/>
  <c r="H53" i="38" s="1"/>
  <c r="G53" i="38" s="1"/>
  <c r="K53" i="38" s="1"/>
  <c r="I53" i="38"/>
  <c r="D53" i="38"/>
  <c r="H38" i="38"/>
  <c r="H37" i="38"/>
  <c r="H36" i="38"/>
  <c r="H35" i="38"/>
  <c r="H34" i="38"/>
  <c r="H33" i="38"/>
  <c r="H31" i="38"/>
  <c r="H30" i="38"/>
  <c r="H29" i="38"/>
  <c r="H28" i="38"/>
  <c r="H27" i="38"/>
  <c r="D26" i="38"/>
  <c r="H23" i="38"/>
  <c r="H22" i="38"/>
  <c r="G22" i="38" s="1"/>
  <c r="K22" i="38" s="1"/>
  <c r="D22" i="38"/>
  <c r="A22" i="38"/>
  <c r="H20" i="38"/>
  <c r="H19" i="38" s="1"/>
  <c r="I19" i="38"/>
  <c r="D19" i="38"/>
  <c r="F18" i="38"/>
  <c r="C18" i="38"/>
  <c r="G17" i="38"/>
  <c r="E17" i="38"/>
  <c r="E11" i="38" s="1"/>
  <c r="G16" i="38"/>
  <c r="D16" i="38"/>
  <c r="G15" i="38"/>
  <c r="I14" i="38"/>
  <c r="I11" i="38" s="1"/>
  <c r="I10" i="38" s="1"/>
  <c r="G13" i="38"/>
  <c r="G12" i="38"/>
  <c r="H11" i="38"/>
  <c r="H10" i="38" s="1"/>
  <c r="F11" i="38"/>
  <c r="F10" i="38" s="1"/>
  <c r="C11" i="38"/>
  <c r="C10" i="38" s="1"/>
  <c r="G233" i="38" l="1"/>
  <c r="K233" i="38" s="1"/>
  <c r="K286" i="38"/>
  <c r="K183" i="38"/>
  <c r="I184" i="38"/>
  <c r="I18" i="38" s="1"/>
  <c r="I9" i="38" s="1"/>
  <c r="I358" i="38" s="1"/>
  <c r="F9" i="38"/>
  <c r="F358" i="38" s="1"/>
  <c r="K114" i="38"/>
  <c r="C9" i="38"/>
  <c r="C358" i="38" s="1"/>
  <c r="H85" i="38"/>
  <c r="E85" i="38"/>
  <c r="D85" i="38" s="1"/>
  <c r="I85" i="38"/>
  <c r="K144" i="38"/>
  <c r="K283" i="38"/>
  <c r="K296" i="38"/>
  <c r="H26" i="38"/>
  <c r="G26" i="38" s="1"/>
  <c r="K26" i="38" s="1"/>
  <c r="G59" i="38"/>
  <c r="K59" i="38" s="1"/>
  <c r="K62" i="38"/>
  <c r="K271" i="38"/>
  <c r="K301" i="38"/>
  <c r="K308" i="38"/>
  <c r="E18" i="38"/>
  <c r="D18" i="38" s="1"/>
  <c r="G184" i="38"/>
  <c r="K184" i="38" s="1"/>
  <c r="K272" i="38"/>
  <c r="K300" i="38"/>
  <c r="K306" i="38"/>
  <c r="K310" i="38"/>
  <c r="D11" i="38"/>
  <c r="E10" i="38"/>
  <c r="G19" i="38"/>
  <c r="D17" i="38"/>
  <c r="G14" i="38"/>
  <c r="G11" i="38" s="1"/>
  <c r="H63" i="38"/>
  <c r="G63" i="38" s="1"/>
  <c r="K63" i="38" s="1"/>
  <c r="G354" i="38"/>
  <c r="G86" i="38"/>
  <c r="H18" i="38" l="1"/>
  <c r="H9" i="38" s="1"/>
  <c r="H358" i="38" s="1"/>
  <c r="G85" i="38"/>
  <c r="K85" i="38" s="1"/>
  <c r="J11" i="38"/>
  <c r="G10" i="38"/>
  <c r="K11" i="38"/>
  <c r="J354" i="38"/>
  <c r="K354" i="38"/>
  <c r="D10" i="38"/>
  <c r="E9" i="38"/>
  <c r="G18" i="38"/>
  <c r="K19" i="38"/>
  <c r="K10" i="38" l="1"/>
  <c r="J10" i="38"/>
  <c r="G9" i="38"/>
  <c r="D9" i="38"/>
  <c r="D358" i="38" s="1"/>
  <c r="E358" i="38"/>
  <c r="J18" i="38"/>
  <c r="K18" i="38"/>
  <c r="J9" i="38" l="1"/>
  <c r="K9" i="38"/>
  <c r="G358" i="38"/>
  <c r="J358" i="38" l="1"/>
  <c r="K358" i="38"/>
  <c r="G27" i="29" l="1"/>
  <c r="H27" i="29"/>
  <c r="G28" i="29"/>
  <c r="H28" i="29"/>
  <c r="G29" i="29"/>
  <c r="H29" i="29"/>
  <c r="G30" i="29"/>
  <c r="H30" i="29"/>
  <c r="D13" i="29"/>
  <c r="D11" i="29"/>
  <c r="D10" i="29" s="1"/>
  <c r="D9" i="29" s="1"/>
  <c r="F39" i="29"/>
  <c r="F40" i="29"/>
  <c r="F35" i="29"/>
  <c r="H35" i="29" s="1"/>
  <c r="F34" i="29"/>
  <c r="H34" i="29" s="1"/>
  <c r="F33" i="29"/>
  <c r="H33" i="29" s="1"/>
  <c r="F32" i="29"/>
  <c r="H32" i="29" s="1"/>
  <c r="F26" i="29"/>
  <c r="H26" i="29" s="1"/>
  <c r="F25" i="29"/>
  <c r="H25" i="29" s="1"/>
  <c r="F24" i="29"/>
  <c r="H24" i="29" s="1"/>
  <c r="F23" i="29"/>
  <c r="F22" i="29"/>
  <c r="C37" i="29" l="1"/>
  <c r="C36" i="29"/>
  <c r="C35" i="29"/>
  <c r="C34" i="29"/>
  <c r="C33" i="29"/>
  <c r="C32" i="29"/>
  <c r="C26" i="29"/>
  <c r="C25" i="29"/>
  <c r="C24" i="29"/>
  <c r="C13" i="29"/>
  <c r="R17" i="34"/>
  <c r="R11" i="34" s="1"/>
  <c r="O14" i="34"/>
  <c r="O15" i="34"/>
  <c r="O16" i="34"/>
  <c r="O17" i="34"/>
  <c r="O13" i="34"/>
  <c r="K16" i="34"/>
  <c r="K17" i="34"/>
  <c r="K15" i="34"/>
  <c r="K14" i="34"/>
  <c r="K13" i="34"/>
  <c r="K12" i="34"/>
  <c r="D11" i="34"/>
  <c r="E11" i="34"/>
  <c r="F11" i="34"/>
  <c r="G11" i="34"/>
  <c r="H11" i="34"/>
  <c r="I11" i="34"/>
  <c r="J11" i="34"/>
  <c r="L11" i="34"/>
  <c r="M11" i="34"/>
  <c r="N11" i="34"/>
  <c r="P11" i="34"/>
  <c r="Q11" i="34"/>
  <c r="U11" i="34"/>
  <c r="V11" i="34"/>
  <c r="W11" i="34"/>
  <c r="X11" i="34"/>
  <c r="Y11" i="34"/>
  <c r="Z11" i="34"/>
  <c r="C13" i="34"/>
  <c r="C14" i="34"/>
  <c r="C15" i="34"/>
  <c r="C16" i="34"/>
  <c r="C17" i="34"/>
  <c r="C12" i="34"/>
  <c r="AD13" i="33"/>
  <c r="AD14" i="33"/>
  <c r="AD15" i="33"/>
  <c r="AD16" i="33"/>
  <c r="AA17" i="33"/>
  <c r="AD17" i="33"/>
  <c r="D11" i="33"/>
  <c r="E11" i="33"/>
  <c r="F11" i="33"/>
  <c r="G11" i="33"/>
  <c r="H11" i="33"/>
  <c r="I11" i="33"/>
  <c r="J11" i="33"/>
  <c r="K11" i="33"/>
  <c r="L11" i="33"/>
  <c r="M11" i="33"/>
  <c r="N11" i="33"/>
  <c r="P11" i="33"/>
  <c r="Q11" i="33"/>
  <c r="R11" i="33"/>
  <c r="T11" i="33"/>
  <c r="U11" i="33"/>
  <c r="V11" i="33"/>
  <c r="W11" i="33"/>
  <c r="X11" i="33"/>
  <c r="Y11" i="33"/>
  <c r="C15" i="33"/>
  <c r="C16" i="33"/>
  <c r="C17" i="33"/>
  <c r="C14" i="33"/>
  <c r="S12" i="33"/>
  <c r="S11" i="33" s="1"/>
  <c r="AD11" i="33" s="1"/>
  <c r="O14" i="33"/>
  <c r="Z14" i="33" s="1"/>
  <c r="O15" i="33"/>
  <c r="Z15" i="33" s="1"/>
  <c r="O16" i="33"/>
  <c r="O17" i="33"/>
  <c r="C13" i="33"/>
  <c r="O13" i="33"/>
  <c r="Z13" i="33" s="1"/>
  <c r="C12" i="33"/>
  <c r="O12" i="33"/>
  <c r="O11" i="33" s="1"/>
  <c r="D74" i="21"/>
  <c r="D10" i="21"/>
  <c r="D9" i="21" s="1"/>
  <c r="I8" i="21"/>
  <c r="I272" i="37"/>
  <c r="D21" i="35"/>
  <c r="I86" i="37"/>
  <c r="I309" i="37"/>
  <c r="D23" i="35" s="1"/>
  <c r="E18" i="35"/>
  <c r="D17" i="35"/>
  <c r="E17" i="35" s="1"/>
  <c r="D25" i="35"/>
  <c r="D14" i="35"/>
  <c r="C23" i="35"/>
  <c r="C22" i="35"/>
  <c r="C21" i="35"/>
  <c r="C20" i="35"/>
  <c r="C19" i="35"/>
  <c r="C16" i="35"/>
  <c r="C14" i="35"/>
  <c r="C13" i="35"/>
  <c r="D39" i="31"/>
  <c r="C38" i="31"/>
  <c r="C21" i="31"/>
  <c r="C14" i="31"/>
  <c r="C15" i="31"/>
  <c r="C16" i="31"/>
  <c r="C17" i="31"/>
  <c r="C18" i="31"/>
  <c r="C35" i="31"/>
  <c r="C34" i="31"/>
  <c r="C33" i="31"/>
  <c r="C32" i="31"/>
  <c r="C31" i="31"/>
  <c r="C29" i="31"/>
  <c r="C28" i="31"/>
  <c r="D26" i="31"/>
  <c r="C26" i="31"/>
  <c r="C37" i="31"/>
  <c r="C25" i="31"/>
  <c r="C24" i="31"/>
  <c r="Z17" i="33" l="1"/>
  <c r="C11" i="34"/>
  <c r="K11" i="34"/>
  <c r="Z16" i="33"/>
  <c r="AD12" i="33"/>
  <c r="O11" i="34"/>
  <c r="Z12" i="33"/>
  <c r="C11" i="33"/>
  <c r="Z11" i="33" s="1"/>
  <c r="AA11" i="33"/>
  <c r="T11" i="34"/>
  <c r="S11" i="34"/>
  <c r="E23" i="35"/>
  <c r="E21" i="35"/>
  <c r="F14" i="35"/>
  <c r="F21" i="35"/>
  <c r="C12" i="35"/>
  <c r="E14" i="35"/>
  <c r="F23" i="35"/>
  <c r="H13" i="32"/>
  <c r="F11" i="32"/>
  <c r="D14" i="30" s="1"/>
  <c r="Q10" i="10"/>
  <c r="T10" i="10"/>
  <c r="T11" i="10"/>
  <c r="T12" i="10"/>
  <c r="T13" i="10"/>
  <c r="T65" i="10"/>
  <c r="T59" i="10"/>
  <c r="T57" i="10"/>
  <c r="T56" i="10"/>
  <c r="T55" i="10"/>
  <c r="T50" i="10"/>
  <c r="T49" i="10"/>
  <c r="T48" i="10"/>
  <c r="T47" i="10"/>
  <c r="T42" i="10"/>
  <c r="T40" i="10"/>
  <c r="T39" i="10"/>
  <c r="T38" i="10"/>
  <c r="T37" i="10"/>
  <c r="T36" i="10"/>
  <c r="T33" i="10"/>
  <c r="T29" i="10"/>
  <c r="T28" i="10"/>
  <c r="T27" i="10"/>
  <c r="T23" i="10"/>
  <c r="T22" i="10"/>
  <c r="T21" i="10"/>
  <c r="T20" i="10"/>
  <c r="T18" i="10"/>
  <c r="T16" i="10"/>
  <c r="T15" i="10"/>
  <c r="H17" i="32"/>
  <c r="G17" i="32"/>
  <c r="H9" i="10"/>
  <c r="H10" i="32"/>
  <c r="H9" i="32" s="1"/>
  <c r="G10" i="32"/>
  <c r="R10" i="10"/>
  <c r="R67" i="10"/>
  <c r="R52" i="10"/>
  <c r="R30" i="10"/>
  <c r="D19" i="28" l="1"/>
  <c r="G9" i="32"/>
  <c r="F9" i="32" s="1"/>
  <c r="F10" i="32"/>
  <c r="D9" i="30" l="1"/>
  <c r="D8" i="30" s="1"/>
  <c r="D18" i="28"/>
  <c r="D17" i="28" l="1"/>
  <c r="F17" i="32" l="1"/>
  <c r="D20" i="30" s="1"/>
  <c r="H40" i="32"/>
  <c r="F23" i="32" l="1"/>
  <c r="D26" i="30" s="1"/>
  <c r="F24" i="32"/>
  <c r="D27" i="30" s="1"/>
  <c r="F26" i="32"/>
  <c r="D29" i="30" s="1"/>
  <c r="F27" i="32"/>
  <c r="D30" i="30" s="1"/>
  <c r="F28" i="32"/>
  <c r="D31" i="30" s="1"/>
  <c r="F29" i="32"/>
  <c r="D32" i="30" s="1"/>
  <c r="F30" i="32"/>
  <c r="D33" i="30" s="1"/>
  <c r="F31" i="32"/>
  <c r="D34" i="30" s="1"/>
  <c r="F32" i="32"/>
  <c r="D35" i="30" s="1"/>
  <c r="F33" i="32"/>
  <c r="D36" i="30" s="1"/>
  <c r="F34" i="32"/>
  <c r="D37" i="30" s="1"/>
  <c r="F35" i="32"/>
  <c r="D38" i="30" s="1"/>
  <c r="F36" i="32"/>
  <c r="D39" i="30" s="1"/>
  <c r="F37" i="32"/>
  <c r="D40" i="30" s="1"/>
  <c r="F38" i="32"/>
  <c r="D41" i="30" s="1"/>
  <c r="F39" i="32"/>
  <c r="D42" i="30" s="1"/>
  <c r="F40" i="32"/>
  <c r="D43" i="30" s="1"/>
  <c r="F41" i="32"/>
  <c r="D44" i="30" s="1"/>
  <c r="F42" i="32"/>
  <c r="D45" i="30" s="1"/>
  <c r="F43" i="32"/>
  <c r="D46" i="30" s="1"/>
  <c r="F44" i="32"/>
  <c r="D47" i="30" s="1"/>
  <c r="F45" i="32"/>
  <c r="D48" i="30" s="1"/>
  <c r="F46" i="32"/>
  <c r="D49" i="30" s="1"/>
  <c r="F47" i="32"/>
  <c r="D50" i="30" s="1"/>
  <c r="F48" i="32"/>
  <c r="D51" i="30" s="1"/>
  <c r="F49" i="32"/>
  <c r="D52" i="30" s="1"/>
  <c r="F50" i="32"/>
  <c r="D53" i="30" s="1"/>
  <c r="F51" i="32"/>
  <c r="D54" i="30" s="1"/>
  <c r="F52" i="32"/>
  <c r="D55" i="30" s="1"/>
  <c r="F53" i="32"/>
  <c r="D56" i="30" s="1"/>
  <c r="F54" i="32"/>
  <c r="D57" i="30" s="1"/>
  <c r="F55" i="32"/>
  <c r="D58" i="30" s="1"/>
  <c r="F56" i="32"/>
  <c r="D59" i="30" s="1"/>
  <c r="F57" i="32"/>
  <c r="D60" i="30" s="1"/>
  <c r="H21" i="32"/>
  <c r="J62" i="10"/>
  <c r="I62" i="10" s="1"/>
  <c r="F62" i="10"/>
  <c r="J51" i="10"/>
  <c r="I51" i="10" s="1"/>
  <c r="E41" i="10" l="1"/>
  <c r="C41" i="10" s="1"/>
  <c r="H53" i="21"/>
  <c r="D50" i="21"/>
  <c r="F22" i="32" l="1"/>
  <c r="D25" i="30" s="1"/>
  <c r="G25" i="32"/>
  <c r="G16" i="32"/>
  <c r="H16" i="32"/>
  <c r="H15" i="32" s="1"/>
  <c r="F20" i="32"/>
  <c r="D23" i="30" s="1"/>
  <c r="F18" i="32"/>
  <c r="F19" i="32"/>
  <c r="D22" i="30" s="1"/>
  <c r="E10" i="10"/>
  <c r="F10" i="10"/>
  <c r="G355" i="37"/>
  <c r="D355" i="37"/>
  <c r="G354" i="37"/>
  <c r="D354" i="37"/>
  <c r="H353" i="37"/>
  <c r="D9" i="31" s="1"/>
  <c r="E353" i="37"/>
  <c r="D353" i="37" s="1"/>
  <c r="C9" i="31" s="1"/>
  <c r="C353" i="37"/>
  <c r="G352" i="37"/>
  <c r="D352" i="37"/>
  <c r="H312" i="37"/>
  <c r="H309" i="37" s="1"/>
  <c r="D309" i="37"/>
  <c r="H307" i="37"/>
  <c r="G307" i="37" s="1"/>
  <c r="D307" i="37"/>
  <c r="H305" i="37"/>
  <c r="G305" i="37" s="1"/>
  <c r="D305" i="37"/>
  <c r="H300" i="37"/>
  <c r="D300" i="37"/>
  <c r="G299" i="37"/>
  <c r="K299" i="37" s="1"/>
  <c r="D299" i="37"/>
  <c r="H295" i="37"/>
  <c r="D31" i="31" s="1"/>
  <c r="D295" i="37"/>
  <c r="H293" i="37"/>
  <c r="D30" i="31" s="1"/>
  <c r="E293" i="37"/>
  <c r="C30" i="31" s="1"/>
  <c r="D293" i="37"/>
  <c r="D290" i="37"/>
  <c r="H286" i="37"/>
  <c r="D28" i="31" s="1"/>
  <c r="G286" i="37"/>
  <c r="D286" i="37"/>
  <c r="H283" i="37"/>
  <c r="D27" i="31" s="1"/>
  <c r="E283" i="37"/>
  <c r="C27" i="31" s="1"/>
  <c r="H273" i="37"/>
  <c r="H272" i="37" s="1"/>
  <c r="D272" i="37"/>
  <c r="G271" i="37"/>
  <c r="D271" i="37"/>
  <c r="H252" i="37"/>
  <c r="H251" i="37"/>
  <c r="H233" i="37" s="1"/>
  <c r="I233" i="37"/>
  <c r="E233" i="37"/>
  <c r="I231" i="37"/>
  <c r="I230" i="37"/>
  <c r="I184" i="37" s="1"/>
  <c r="H184" i="37"/>
  <c r="D184" i="37"/>
  <c r="G183" i="37"/>
  <c r="D183" i="37"/>
  <c r="H179" i="37"/>
  <c r="H177" i="37"/>
  <c r="H176" i="37"/>
  <c r="I172" i="37"/>
  <c r="F172" i="37"/>
  <c r="E172" i="37"/>
  <c r="H159" i="37"/>
  <c r="H152" i="37"/>
  <c r="H151" i="37"/>
  <c r="H150" i="37" s="1"/>
  <c r="D145" i="37"/>
  <c r="A145" i="37"/>
  <c r="G144" i="37"/>
  <c r="K144" i="37" s="1"/>
  <c r="D144" i="37"/>
  <c r="H120" i="37"/>
  <c r="H117" i="37"/>
  <c r="H114" i="37" s="1"/>
  <c r="I114" i="37"/>
  <c r="I85" i="37" s="1"/>
  <c r="D20" i="35" s="1"/>
  <c r="E114" i="37"/>
  <c r="D114" i="37" s="1"/>
  <c r="H107" i="37"/>
  <c r="H86" i="37"/>
  <c r="E86" i="37"/>
  <c r="D86" i="37" s="1"/>
  <c r="E82" i="37"/>
  <c r="H80" i="37"/>
  <c r="G79" i="37"/>
  <c r="H78" i="37"/>
  <c r="G78" i="37" s="1"/>
  <c r="G77" i="37"/>
  <c r="G76" i="37"/>
  <c r="G75" i="37"/>
  <c r="G74" i="37"/>
  <c r="G73" i="37"/>
  <c r="G72" i="37"/>
  <c r="I66" i="37"/>
  <c r="H66" i="37"/>
  <c r="G65" i="37"/>
  <c r="I63" i="37"/>
  <c r="D19" i="35" s="1"/>
  <c r="E63" i="37"/>
  <c r="C19" i="31" s="1"/>
  <c r="H62" i="37"/>
  <c r="D62" i="37"/>
  <c r="I61" i="37"/>
  <c r="I59" i="37" s="1"/>
  <c r="D16" i="35" s="1"/>
  <c r="H59" i="37"/>
  <c r="D59" i="37"/>
  <c r="H54" i="37"/>
  <c r="H53" i="37" s="1"/>
  <c r="I53" i="37"/>
  <c r="D15" i="35" s="1"/>
  <c r="E15" i="35" s="1"/>
  <c r="D53" i="37"/>
  <c r="H38" i="37"/>
  <c r="H37" i="37"/>
  <c r="H36" i="37"/>
  <c r="H35" i="37"/>
  <c r="H34" i="37"/>
  <c r="H33" i="37"/>
  <c r="H31" i="37"/>
  <c r="H30" i="37"/>
  <c r="H29" i="37"/>
  <c r="H28" i="37"/>
  <c r="H27" i="37"/>
  <c r="D26" i="37"/>
  <c r="H23" i="37"/>
  <c r="H22" i="37" s="1"/>
  <c r="D22" i="37"/>
  <c r="A22" i="37"/>
  <c r="H20" i="37"/>
  <c r="H19" i="37" s="1"/>
  <c r="D14" i="31" s="1"/>
  <c r="I19" i="37"/>
  <c r="D13" i="35" s="1"/>
  <c r="D19" i="37"/>
  <c r="F18" i="37"/>
  <c r="E11" i="32" s="1"/>
  <c r="K11" i="32" s="1"/>
  <c r="C18" i="37"/>
  <c r="G17" i="37"/>
  <c r="E17" i="37"/>
  <c r="E11" i="37" s="1"/>
  <c r="G16" i="37"/>
  <c r="D16" i="37"/>
  <c r="C12" i="30" s="1"/>
  <c r="G15" i="37"/>
  <c r="I14" i="37"/>
  <c r="G14" i="37" s="1"/>
  <c r="G13" i="37"/>
  <c r="G12" i="37"/>
  <c r="I11" i="37"/>
  <c r="H11" i="37"/>
  <c r="F11" i="37"/>
  <c r="F10" i="37" s="1"/>
  <c r="F9" i="37" s="1"/>
  <c r="F357" i="37" s="1"/>
  <c r="C11" i="37"/>
  <c r="C10" i="37" s="1"/>
  <c r="C9" i="37" s="1"/>
  <c r="C357" i="37" s="1"/>
  <c r="I10" i="37"/>
  <c r="D11" i="35" s="1"/>
  <c r="C12" i="28"/>
  <c r="C11" i="28" s="1"/>
  <c r="C10" i="28"/>
  <c r="C9" i="28"/>
  <c r="C8" i="28" s="1"/>
  <c r="I18" i="37" l="1"/>
  <c r="G114" i="37"/>
  <c r="K114" i="37" s="1"/>
  <c r="K183" i="37"/>
  <c r="K286" i="37"/>
  <c r="D63" i="37"/>
  <c r="G66" i="37"/>
  <c r="G293" i="37"/>
  <c r="G233" i="37"/>
  <c r="D36" i="31"/>
  <c r="G272" i="37"/>
  <c r="K272" i="37" s="1"/>
  <c r="D38" i="31"/>
  <c r="F38" i="31" s="1"/>
  <c r="G53" i="37"/>
  <c r="K53" i="37" s="1"/>
  <c r="D16" i="31"/>
  <c r="C13" i="31"/>
  <c r="D13" i="32"/>
  <c r="C13" i="32" s="1"/>
  <c r="C16" i="30" s="1"/>
  <c r="D172" i="37"/>
  <c r="C23" i="31"/>
  <c r="C7" i="28"/>
  <c r="C11" i="35"/>
  <c r="C10" i="35" s="1"/>
  <c r="C9" i="35" s="1"/>
  <c r="E10" i="32"/>
  <c r="H26" i="37"/>
  <c r="G59" i="37"/>
  <c r="K59" i="37" s="1"/>
  <c r="D17" i="31"/>
  <c r="G62" i="37"/>
  <c r="K62" i="37" s="1"/>
  <c r="D18" i="31"/>
  <c r="H172" i="37"/>
  <c r="G184" i="37"/>
  <c r="K184" i="37" s="1"/>
  <c r="D25" i="31"/>
  <c r="D233" i="37"/>
  <c r="C36" i="31"/>
  <c r="G283" i="37"/>
  <c r="G295" i="37"/>
  <c r="K295" i="37" s="1"/>
  <c r="H10" i="37"/>
  <c r="D11" i="31"/>
  <c r="E13" i="35"/>
  <c r="F13" i="35"/>
  <c r="G22" i="37"/>
  <c r="K22" i="37" s="1"/>
  <c r="D15" i="31"/>
  <c r="F16" i="35"/>
  <c r="E16" i="35"/>
  <c r="H85" i="37"/>
  <c r="D20" i="31" s="1"/>
  <c r="K293" i="37"/>
  <c r="G300" i="37"/>
  <c r="K300" i="37" s="1"/>
  <c r="D33" i="31"/>
  <c r="K307" i="37"/>
  <c r="D35" i="31"/>
  <c r="F16" i="32"/>
  <c r="D21" i="28" s="1"/>
  <c r="D21" i="30"/>
  <c r="D19" i="30" s="1"/>
  <c r="G11" i="37"/>
  <c r="E19" i="35"/>
  <c r="F19" i="35"/>
  <c r="K305" i="37"/>
  <c r="D34" i="31"/>
  <c r="G309" i="37"/>
  <c r="D37" i="31"/>
  <c r="F37" i="31" s="1"/>
  <c r="E9" i="31"/>
  <c r="F9" i="31"/>
  <c r="C11" i="31"/>
  <c r="D10" i="32"/>
  <c r="E85" i="37"/>
  <c r="D22" i="35"/>
  <c r="K271" i="37"/>
  <c r="D283" i="37"/>
  <c r="G353" i="37"/>
  <c r="J353" i="37" s="1"/>
  <c r="G85" i="37"/>
  <c r="F20" i="35"/>
  <c r="E20" i="35"/>
  <c r="I9" i="37"/>
  <c r="I357" i="37" s="1"/>
  <c r="G21" i="32"/>
  <c r="F21" i="32" s="1"/>
  <c r="F25" i="32"/>
  <c r="D28" i="30" s="1"/>
  <c r="D24" i="30" s="1"/>
  <c r="J11" i="37"/>
  <c r="G10" i="37"/>
  <c r="D11" i="37"/>
  <c r="K11" i="37" s="1"/>
  <c r="E10" i="37"/>
  <c r="G19" i="37"/>
  <c r="H145" i="37"/>
  <c r="K233" i="37"/>
  <c r="D17" i="37"/>
  <c r="C13" i="30" s="1"/>
  <c r="G86" i="37"/>
  <c r="K353" i="37"/>
  <c r="H63" i="37"/>
  <c r="E11" i="35" l="1"/>
  <c r="F15" i="32"/>
  <c r="D22" i="28"/>
  <c r="D20" i="28" s="1"/>
  <c r="D85" i="37"/>
  <c r="K85" i="37" s="1"/>
  <c r="C20" i="31"/>
  <c r="E18" i="37"/>
  <c r="F11" i="35"/>
  <c r="E11" i="31"/>
  <c r="F11" i="31"/>
  <c r="G172" i="37"/>
  <c r="K172" i="37" s="1"/>
  <c r="D23" i="31"/>
  <c r="D22" i="31" s="1"/>
  <c r="G145" i="37"/>
  <c r="K145" i="37" s="1"/>
  <c r="D21" i="31"/>
  <c r="K283" i="37"/>
  <c r="J10" i="32"/>
  <c r="C10" i="32"/>
  <c r="G26" i="37"/>
  <c r="K26" i="37" s="1"/>
  <c r="D13" i="31"/>
  <c r="G13" i="32"/>
  <c r="F13" i="32" s="1"/>
  <c r="D16" i="30" s="1"/>
  <c r="C22" i="31"/>
  <c r="E22" i="35"/>
  <c r="F22" i="35"/>
  <c r="G63" i="37"/>
  <c r="K63" i="37" s="1"/>
  <c r="D19" i="31"/>
  <c r="D12" i="35"/>
  <c r="D10" i="35" s="1"/>
  <c r="D18" i="30"/>
  <c r="E9" i="32"/>
  <c r="K10" i="32"/>
  <c r="G15" i="32"/>
  <c r="J10" i="37"/>
  <c r="K19" i="37"/>
  <c r="D10" i="37"/>
  <c r="K10" i="37" s="1"/>
  <c r="E9" i="37"/>
  <c r="H18" i="37"/>
  <c r="H9" i="37" s="1"/>
  <c r="H357" i="37" s="1"/>
  <c r="C12" i="31" l="1"/>
  <c r="C10" i="31" s="1"/>
  <c r="C8" i="31" s="1"/>
  <c r="C9" i="30"/>
  <c r="I10" i="32"/>
  <c r="D18" i="37"/>
  <c r="C19" i="28" s="1"/>
  <c r="D11" i="32"/>
  <c r="G18" i="37"/>
  <c r="G9" i="37" s="1"/>
  <c r="J9" i="37" s="1"/>
  <c r="E12" i="35"/>
  <c r="E8" i="32"/>
  <c r="K9" i="32"/>
  <c r="F12" i="35"/>
  <c r="D12" i="31"/>
  <c r="F10" i="35"/>
  <c r="D9" i="35"/>
  <c r="E10" i="35"/>
  <c r="D9" i="37"/>
  <c r="D357" i="37" s="1"/>
  <c r="E357" i="37"/>
  <c r="J11" i="32" l="1"/>
  <c r="C11" i="32"/>
  <c r="D9" i="32"/>
  <c r="K18" i="37"/>
  <c r="G357" i="37"/>
  <c r="J357" i="37" s="1"/>
  <c r="F19" i="28"/>
  <c r="E19" i="28"/>
  <c r="J18" i="37"/>
  <c r="E12" i="31"/>
  <c r="F12" i="31"/>
  <c r="D10" i="31"/>
  <c r="E9" i="30"/>
  <c r="F9" i="35"/>
  <c r="E9" i="35"/>
  <c r="K9" i="37"/>
  <c r="K357" i="37" l="1"/>
  <c r="D8" i="31"/>
  <c r="F10" i="31"/>
  <c r="E10" i="31"/>
  <c r="D8" i="32"/>
  <c r="C9" i="32"/>
  <c r="J9" i="32"/>
  <c r="I11" i="32"/>
  <c r="C14" i="30"/>
  <c r="E14" i="30" l="1"/>
  <c r="C8" i="30"/>
  <c r="E8" i="30" s="1"/>
  <c r="C8" i="32"/>
  <c r="C7" i="30" s="1"/>
  <c r="I9" i="32"/>
  <c r="E8" i="31"/>
  <c r="F8" i="31"/>
  <c r="G13" i="9"/>
  <c r="G12" i="9"/>
  <c r="I11" i="21"/>
  <c r="D11" i="9"/>
  <c r="M61" i="3" l="1"/>
  <c r="M60" i="3"/>
  <c r="E55" i="3"/>
  <c r="C11" i="1" l="1"/>
  <c r="E23" i="3"/>
  <c r="E22" i="29" s="1"/>
  <c r="E24" i="3"/>
  <c r="E23" i="29" s="1"/>
  <c r="G22" i="3"/>
  <c r="H44" i="20" l="1"/>
  <c r="D44" i="20"/>
  <c r="J63" i="10"/>
  <c r="I63" i="10" s="1"/>
  <c r="F63" i="10"/>
  <c r="F44" i="10"/>
  <c r="F35" i="10"/>
  <c r="L18" i="4" l="1"/>
  <c r="E13" i="36" l="1"/>
  <c r="H13" i="17" l="1"/>
  <c r="H11" i="17"/>
  <c r="E49" i="17"/>
  <c r="E52" i="17"/>
  <c r="H12" i="17"/>
  <c r="E21" i="17"/>
  <c r="E18" i="17"/>
  <c r="E16" i="36"/>
  <c r="G12" i="36" s="1"/>
  <c r="G14" i="36" s="1"/>
  <c r="E49" i="36"/>
  <c r="C50" i="36"/>
  <c r="C42" i="36"/>
  <c r="E52" i="36"/>
  <c r="C52" i="36" s="1"/>
  <c r="E43" i="36"/>
  <c r="E41" i="36" s="1"/>
  <c r="D43" i="36"/>
  <c r="D41" i="36" s="1"/>
  <c r="E40" i="36"/>
  <c r="E39" i="36" s="1"/>
  <c r="C39" i="36" s="1"/>
  <c r="C38" i="36"/>
  <c r="C37" i="36"/>
  <c r="D36" i="36"/>
  <c r="C35" i="36"/>
  <c r="C34" i="36"/>
  <c r="D33" i="36"/>
  <c r="D31" i="36" s="1"/>
  <c r="C32" i="36"/>
  <c r="H31" i="36"/>
  <c r="E31" i="36"/>
  <c r="E28" i="36"/>
  <c r="E27" i="36" s="1"/>
  <c r="H26" i="36"/>
  <c r="H30" i="36" s="1"/>
  <c r="E26" i="36"/>
  <c r="C26" i="36" s="1"/>
  <c r="D25" i="36"/>
  <c r="E23" i="36"/>
  <c r="C23" i="36" s="1"/>
  <c r="C22" i="36"/>
  <c r="E21" i="36"/>
  <c r="C21" i="36" s="1"/>
  <c r="E20" i="36"/>
  <c r="E19" i="36"/>
  <c r="G19" i="36"/>
  <c r="E18" i="36"/>
  <c r="C18" i="36" s="1"/>
  <c r="C15" i="36"/>
  <c r="D14" i="36"/>
  <c r="C13" i="36"/>
  <c r="E12" i="36"/>
  <c r="C12" i="36" s="1"/>
  <c r="C11" i="36"/>
  <c r="D9" i="36"/>
  <c r="E43" i="17"/>
  <c r="E41" i="17" s="1"/>
  <c r="C10" i="36" l="1"/>
  <c r="F23" i="36"/>
  <c r="C16" i="36"/>
  <c r="C36" i="36"/>
  <c r="E30" i="36"/>
  <c r="C43" i="36"/>
  <c r="C41" i="36" s="1"/>
  <c r="D30" i="36"/>
  <c r="D24" i="36" s="1"/>
  <c r="C49" i="36"/>
  <c r="E25" i="36"/>
  <c r="C27" i="36"/>
  <c r="C25" i="36" s="1"/>
  <c r="H25" i="36"/>
  <c r="E17" i="36"/>
  <c r="C19" i="36"/>
  <c r="C20" i="36"/>
  <c r="C33" i="36"/>
  <c r="C31" i="36" s="1"/>
  <c r="E10" i="36"/>
  <c r="C34" i="17"/>
  <c r="C32" i="17"/>
  <c r="C35" i="17"/>
  <c r="C38" i="17"/>
  <c r="C37" i="17"/>
  <c r="E31" i="17"/>
  <c r="D43" i="17"/>
  <c r="C36" i="17" l="1"/>
  <c r="E24" i="36"/>
  <c r="C30" i="36"/>
  <c r="C24" i="36" s="1"/>
  <c r="C17" i="36"/>
  <c r="E14" i="36"/>
  <c r="E9" i="36" s="1"/>
  <c r="E28" i="17"/>
  <c r="E16" i="17"/>
  <c r="C22" i="17"/>
  <c r="C15" i="17"/>
  <c r="D14" i="17"/>
  <c r="D9" i="17" s="1"/>
  <c r="C11" i="17"/>
  <c r="C19" i="26"/>
  <c r="C17" i="26"/>
  <c r="C16" i="26" s="1"/>
  <c r="C10" i="26"/>
  <c r="C12" i="26"/>
  <c r="C13" i="26"/>
  <c r="C14" i="26"/>
  <c r="C15" i="26"/>
  <c r="E11" i="26"/>
  <c r="E9" i="26" s="1"/>
  <c r="I9" i="21"/>
  <c r="I10" i="21" s="1"/>
  <c r="D11" i="26"/>
  <c r="C11" i="26" s="1"/>
  <c r="D16" i="26"/>
  <c r="H12" i="20"/>
  <c r="H11" i="20"/>
  <c r="H36" i="20"/>
  <c r="C10" i="16"/>
  <c r="C8" i="16" s="1"/>
  <c r="E13" i="16"/>
  <c r="E10" i="16" s="1"/>
  <c r="E8" i="16" s="1"/>
  <c r="F13" i="16"/>
  <c r="F10" i="16" s="1"/>
  <c r="F8" i="16" s="1"/>
  <c r="G13" i="16"/>
  <c r="G10" i="16" s="1"/>
  <c r="G8" i="16" s="1"/>
  <c r="H13" i="16"/>
  <c r="H10" i="16" s="1"/>
  <c r="H8" i="16" s="1"/>
  <c r="D13" i="16"/>
  <c r="D10" i="16" s="1"/>
  <c r="D8" i="16" s="1"/>
  <c r="H17" i="10"/>
  <c r="J24" i="10"/>
  <c r="I24" i="10" s="1"/>
  <c r="J25" i="10"/>
  <c r="J26" i="10"/>
  <c r="J41" i="10"/>
  <c r="J45" i="10"/>
  <c r="I45" i="10" s="1"/>
  <c r="J46" i="10"/>
  <c r="I46" i="10" s="1"/>
  <c r="J48" i="10"/>
  <c r="J55" i="10"/>
  <c r="I55" i="10" s="1"/>
  <c r="J56" i="10"/>
  <c r="J58" i="10"/>
  <c r="J59" i="10"/>
  <c r="I59" i="10" s="1"/>
  <c r="J60" i="10"/>
  <c r="I60" i="10" s="1"/>
  <c r="J64" i="10"/>
  <c r="J66" i="10"/>
  <c r="L14" i="10"/>
  <c r="N14" i="10"/>
  <c r="O14" i="10"/>
  <c r="F48" i="10"/>
  <c r="F49" i="10"/>
  <c r="F50" i="10"/>
  <c r="F51" i="10"/>
  <c r="F52" i="10"/>
  <c r="F53" i="10"/>
  <c r="F54" i="10"/>
  <c r="F55" i="10"/>
  <c r="F56" i="10"/>
  <c r="F57" i="10"/>
  <c r="F58" i="10"/>
  <c r="F59" i="10"/>
  <c r="F60" i="10"/>
  <c r="F61" i="10"/>
  <c r="F64" i="10"/>
  <c r="F65" i="10"/>
  <c r="F66" i="10"/>
  <c r="F67" i="10"/>
  <c r="F47" i="10"/>
  <c r="F34" i="10"/>
  <c r="F36" i="10"/>
  <c r="F37" i="10"/>
  <c r="F38" i="10"/>
  <c r="F39" i="10"/>
  <c r="F40" i="10"/>
  <c r="F42" i="10"/>
  <c r="F33" i="10"/>
  <c r="F28" i="10"/>
  <c r="F29" i="10"/>
  <c r="F30" i="10"/>
  <c r="F27" i="10"/>
  <c r="F16" i="10"/>
  <c r="F18" i="10"/>
  <c r="F19" i="10"/>
  <c r="F20" i="10"/>
  <c r="F21" i="10"/>
  <c r="F22" i="10"/>
  <c r="F23" i="10"/>
  <c r="F15" i="10"/>
  <c r="C16" i="10"/>
  <c r="P16" i="10" s="1"/>
  <c r="C18" i="10"/>
  <c r="C19" i="10"/>
  <c r="C20" i="10"/>
  <c r="P20" i="10" s="1"/>
  <c r="C21" i="10"/>
  <c r="P21" i="10" s="1"/>
  <c r="C15" i="10"/>
  <c r="D14" i="10"/>
  <c r="C55" i="10"/>
  <c r="P55" i="10" s="1"/>
  <c r="E17" i="10"/>
  <c r="C17" i="10" s="1"/>
  <c r="D9" i="10"/>
  <c r="G9" i="10"/>
  <c r="L9" i="10"/>
  <c r="L68" i="10" s="1"/>
  <c r="M9" i="10"/>
  <c r="N9" i="10"/>
  <c r="O9" i="10"/>
  <c r="O68" i="10" s="1"/>
  <c r="I25" i="10"/>
  <c r="I26" i="10"/>
  <c r="I56" i="10"/>
  <c r="I66" i="10"/>
  <c r="C66" i="10"/>
  <c r="P66" i="10" s="1"/>
  <c r="C65" i="10"/>
  <c r="C67" i="10"/>
  <c r="M41" i="10"/>
  <c r="H41" i="10"/>
  <c r="M64" i="10"/>
  <c r="I64" i="10" s="1"/>
  <c r="C64" i="10"/>
  <c r="I58" i="10"/>
  <c r="C63" i="10"/>
  <c r="C62" i="10"/>
  <c r="P62" i="10" s="1"/>
  <c r="K61" i="10"/>
  <c r="E61" i="10"/>
  <c r="C61" i="10" s="1"/>
  <c r="C60" i="10"/>
  <c r="C59" i="10"/>
  <c r="C58" i="10"/>
  <c r="C57" i="10"/>
  <c r="P57" i="10" s="1"/>
  <c r="C56" i="10"/>
  <c r="C54" i="10"/>
  <c r="G43" i="10"/>
  <c r="E43" i="10"/>
  <c r="C53" i="10"/>
  <c r="C52" i="10"/>
  <c r="M48" i="10"/>
  <c r="P67" i="10" l="1"/>
  <c r="M14" i="10"/>
  <c r="M68" i="10" s="1"/>
  <c r="H14" i="17"/>
  <c r="E27" i="17"/>
  <c r="P58" i="10"/>
  <c r="P64" i="10"/>
  <c r="P15" i="10"/>
  <c r="P54" i="10"/>
  <c r="F41" i="10"/>
  <c r="T41" i="10"/>
  <c r="P65" i="10"/>
  <c r="P60" i="10"/>
  <c r="R43" i="10"/>
  <c r="R68" i="10" s="1"/>
  <c r="G14" i="10"/>
  <c r="G68" i="10" s="1"/>
  <c r="R69" i="10" s="1"/>
  <c r="F17" i="10"/>
  <c r="T17" i="10"/>
  <c r="H14" i="10"/>
  <c r="H68" i="10" s="1"/>
  <c r="R72" i="10" s="1"/>
  <c r="D68" i="10"/>
  <c r="P18" i="10"/>
  <c r="P19" i="10"/>
  <c r="F43" i="10"/>
  <c r="F14" i="10" s="1"/>
  <c r="N68" i="10"/>
  <c r="G9" i="36"/>
  <c r="G10" i="36" s="1"/>
  <c r="C14" i="36"/>
  <c r="C9" i="36" s="1"/>
  <c r="D9" i="26"/>
  <c r="C9" i="26" s="1"/>
  <c r="P61" i="10"/>
  <c r="P53" i="10"/>
  <c r="P56" i="10"/>
  <c r="P63" i="10"/>
  <c r="P52" i="10"/>
  <c r="P59" i="10"/>
  <c r="J61" i="10"/>
  <c r="I61" i="10" s="1"/>
  <c r="I48" i="10"/>
  <c r="E14" i="10"/>
  <c r="P17" i="10"/>
  <c r="I41" i="10"/>
  <c r="T68" i="10" l="1"/>
  <c r="R70" i="10"/>
  <c r="G8" i="36"/>
  <c r="G16" i="36"/>
  <c r="G15" i="36"/>
  <c r="C39" i="10"/>
  <c r="P39" i="10" s="1"/>
  <c r="C40" i="10"/>
  <c r="P40" i="10" s="1"/>
  <c r="P41" i="10"/>
  <c r="C42" i="10"/>
  <c r="P42" i="10" s="1"/>
  <c r="C43" i="10"/>
  <c r="P43" i="10" s="1"/>
  <c r="C44" i="10"/>
  <c r="P44" i="10" s="1"/>
  <c r="C45" i="10"/>
  <c r="C46" i="10"/>
  <c r="C47" i="10"/>
  <c r="P47" i="10" s="1"/>
  <c r="C48" i="10"/>
  <c r="P48" i="10" s="1"/>
  <c r="C49" i="10"/>
  <c r="P49" i="10" s="1"/>
  <c r="C50" i="10"/>
  <c r="P50" i="10" s="1"/>
  <c r="C51" i="10"/>
  <c r="P51" i="10" s="1"/>
  <c r="C11" i="10"/>
  <c r="F11" i="10"/>
  <c r="F12" i="10"/>
  <c r="J10" i="10"/>
  <c r="I10" i="10" s="1"/>
  <c r="F9" i="10"/>
  <c r="K11" i="10" l="1"/>
  <c r="K9" i="10" s="1"/>
  <c r="P11" i="10"/>
  <c r="J11" i="10"/>
  <c r="I11" i="10" s="1"/>
  <c r="F13" i="10"/>
  <c r="F68" i="10" s="1"/>
  <c r="C13" i="10"/>
  <c r="C12" i="10"/>
  <c r="P12" i="10" s="1"/>
  <c r="P13" i="10" l="1"/>
  <c r="E9" i="10"/>
  <c r="E68" i="10" s="1"/>
  <c r="C10" i="10"/>
  <c r="J9" i="10"/>
  <c r="I9" i="10"/>
  <c r="C9" i="10" l="1"/>
  <c r="P9" i="10" s="1"/>
  <c r="F24" i="10" l="1"/>
  <c r="F25" i="10"/>
  <c r="F26" i="10"/>
  <c r="F31" i="10"/>
  <c r="F32" i="10"/>
  <c r="K44" i="10"/>
  <c r="J44" i="10" s="1"/>
  <c r="I44" i="10" s="1"/>
  <c r="F45" i="10"/>
  <c r="P45" i="10" s="1"/>
  <c r="F46" i="10"/>
  <c r="P46" i="10" s="1"/>
  <c r="K53" i="10"/>
  <c r="K54" i="10"/>
  <c r="C22" i="10"/>
  <c r="C23" i="10"/>
  <c r="C24" i="10"/>
  <c r="C25" i="10"/>
  <c r="C26" i="10"/>
  <c r="P26" i="10" s="1"/>
  <c r="C27" i="10"/>
  <c r="P27" i="10" s="1"/>
  <c r="C28" i="10"/>
  <c r="P28" i="10" s="1"/>
  <c r="C29" i="10"/>
  <c r="P29" i="10" s="1"/>
  <c r="C30" i="10"/>
  <c r="P30" i="10" s="1"/>
  <c r="C31" i="10"/>
  <c r="P31" i="10" s="1"/>
  <c r="C32" i="10"/>
  <c r="P32" i="10" s="1"/>
  <c r="C33" i="10"/>
  <c r="P33" i="10" s="1"/>
  <c r="C34" i="10"/>
  <c r="C35" i="10"/>
  <c r="P35" i="10" s="1"/>
  <c r="C36" i="10"/>
  <c r="P36" i="10" s="1"/>
  <c r="C37" i="10"/>
  <c r="P37" i="10" s="1"/>
  <c r="C38" i="10"/>
  <c r="K19" i="10"/>
  <c r="C16" i="11"/>
  <c r="E15" i="11"/>
  <c r="C15" i="11" s="1"/>
  <c r="P23" i="10" l="1"/>
  <c r="K23" i="10"/>
  <c r="J19" i="10"/>
  <c r="J53" i="10"/>
  <c r="I53" i="10" s="1"/>
  <c r="J54" i="10"/>
  <c r="I54" i="10" s="1"/>
  <c r="K38" i="10"/>
  <c r="J38" i="10" s="1"/>
  <c r="I38" i="10" s="1"/>
  <c r="P38" i="10"/>
  <c r="K34" i="10"/>
  <c r="J34" i="10" s="1"/>
  <c r="I34" i="10" s="1"/>
  <c r="P34" i="10"/>
  <c r="P22" i="10"/>
  <c r="C14" i="10"/>
  <c r="K20" i="10"/>
  <c r="J20" i="10" s="1"/>
  <c r="I20" i="10" s="1"/>
  <c r="K22" i="10"/>
  <c r="J22" i="10" s="1"/>
  <c r="I22" i="10" s="1"/>
  <c r="K35" i="10"/>
  <c r="J35" i="10" s="1"/>
  <c r="I35" i="10" s="1"/>
  <c r="J23" i="10"/>
  <c r="I23" i="10" s="1"/>
  <c r="K21" i="10"/>
  <c r="J21" i="10" s="1"/>
  <c r="I21" i="10" s="1"/>
  <c r="K28" i="10"/>
  <c r="J28" i="10" s="1"/>
  <c r="I28" i="10" s="1"/>
  <c r="E14" i="11"/>
  <c r="D14" i="11"/>
  <c r="C14" i="11" l="1"/>
  <c r="C11" i="11" s="1"/>
  <c r="C9" i="11" s="1"/>
  <c r="D13" i="11"/>
  <c r="C13" i="11"/>
  <c r="K14" i="10"/>
  <c r="K68" i="10" s="1"/>
  <c r="I19" i="10"/>
  <c r="I14" i="10" s="1"/>
  <c r="I68" i="10" s="1"/>
  <c r="J14" i="10"/>
  <c r="J68" i="10" s="1"/>
  <c r="C68" i="10"/>
  <c r="P14" i="10"/>
  <c r="E11" i="11"/>
  <c r="E9" i="11" s="1"/>
  <c r="E19" i="11" s="1"/>
  <c r="E13" i="11"/>
  <c r="D11" i="11"/>
  <c r="D9" i="11" s="1"/>
  <c r="D19" i="11" s="1"/>
  <c r="C19" i="11" l="1"/>
  <c r="G15" i="11"/>
  <c r="G14" i="11"/>
  <c r="D17" i="9"/>
  <c r="C12" i="9"/>
  <c r="C18" i="9"/>
  <c r="H31" i="17"/>
  <c r="E9" i="9"/>
  <c r="C9" i="9" s="1"/>
  <c r="H109" i="20"/>
  <c r="E16" i="9"/>
  <c r="C16" i="9" s="1"/>
  <c r="E14" i="9"/>
  <c r="C14" i="9" s="1"/>
  <c r="C27" i="17"/>
  <c r="E40" i="17"/>
  <c r="C16" i="17"/>
  <c r="D14" i="8"/>
  <c r="D8" i="8" s="1"/>
  <c r="F16" i="8"/>
  <c r="E16" i="8"/>
  <c r="E14" i="8" s="1"/>
  <c r="E8" i="8" s="1"/>
  <c r="G15" i="8"/>
  <c r="G14" i="8" s="1"/>
  <c r="G8" i="8" s="1"/>
  <c r="F15" i="8"/>
  <c r="F14" i="8" s="1"/>
  <c r="C14" i="8"/>
  <c r="C8" i="8" s="1"/>
  <c r="H24" i="21"/>
  <c r="D72" i="21"/>
  <c r="D47" i="21"/>
  <c r="I65" i="21" s="1"/>
  <c r="D35" i="21"/>
  <c r="D88" i="20"/>
  <c r="D81" i="20"/>
  <c r="D111" i="20"/>
  <c r="D110" i="20" s="1"/>
  <c r="D130" i="20"/>
  <c r="D9" i="20"/>
  <c r="D66" i="20"/>
  <c r="D87" i="20"/>
  <c r="D107" i="20"/>
  <c r="E26" i="17"/>
  <c r="F8" i="8" l="1"/>
  <c r="D10" i="9"/>
  <c r="G10" i="9" s="1"/>
  <c r="D64" i="21"/>
  <c r="D60" i="21" s="1"/>
  <c r="I74" i="21"/>
  <c r="E15" i="9"/>
  <c r="C15" i="9" s="1"/>
  <c r="E39" i="17"/>
  <c r="H15" i="17"/>
  <c r="H16" i="17" s="1"/>
  <c r="H16" i="36" s="1"/>
  <c r="C26" i="17"/>
  <c r="C25" i="17" s="1"/>
  <c r="H17" i="17"/>
  <c r="E25" i="17"/>
  <c r="C13" i="9"/>
  <c r="E10" i="9"/>
  <c r="E8" i="9" s="1"/>
  <c r="H13" i="20"/>
  <c r="H10" i="20"/>
  <c r="D33" i="20"/>
  <c r="D8" i="20" s="1"/>
  <c r="E13" i="9" l="1"/>
  <c r="E11" i="9" s="1"/>
  <c r="C11" i="9" s="1"/>
  <c r="E30" i="17"/>
  <c r="E24" i="17" s="1"/>
  <c r="C39" i="17"/>
  <c r="H18" i="17"/>
  <c r="D8" i="9"/>
  <c r="C10" i="9"/>
  <c r="C8" i="9" s="1"/>
  <c r="D132" i="20"/>
  <c r="E19" i="9" l="1"/>
  <c r="H32" i="17" s="1"/>
  <c r="H33" i="17" s="1"/>
  <c r="H32" i="36"/>
  <c r="H33" i="36" s="1"/>
  <c r="H34" i="36" s="1"/>
  <c r="C19" i="9"/>
  <c r="C17" i="9" s="1"/>
  <c r="D27" i="21"/>
  <c r="I66" i="21" s="1"/>
  <c r="E17" i="9" l="1"/>
  <c r="C111" i="20"/>
  <c r="C107" i="20"/>
  <c r="C88" i="20"/>
  <c r="C81" i="20"/>
  <c r="C33" i="20"/>
  <c r="C9" i="20"/>
  <c r="C53" i="21"/>
  <c r="C49" i="21" s="1"/>
  <c r="C42" i="21" s="1"/>
  <c r="C14" i="21"/>
  <c r="D14" i="21"/>
  <c r="I68" i="21" s="1"/>
  <c r="I70" i="21" s="1"/>
  <c r="C75" i="21"/>
  <c r="C74" i="21" s="1"/>
  <c r="C70" i="21"/>
  <c r="C65" i="21"/>
  <c r="C62" i="21"/>
  <c r="C61" i="21" s="1"/>
  <c r="C27" i="21"/>
  <c r="C13" i="21" l="1"/>
  <c r="C8" i="21" s="1"/>
  <c r="F81" i="20"/>
  <c r="E81" i="20"/>
  <c r="E107" i="20"/>
  <c r="C64" i="21"/>
  <c r="C60" i="21" s="1"/>
  <c r="C110" i="20"/>
  <c r="C8" i="20"/>
  <c r="C87" i="20"/>
  <c r="C79" i="21" l="1"/>
  <c r="F60" i="21"/>
  <c r="E60" i="21"/>
  <c r="E110" i="20"/>
  <c r="F110" i="20"/>
  <c r="F87" i="20"/>
  <c r="E87" i="20"/>
  <c r="F8" i="20"/>
  <c r="E8" i="20"/>
  <c r="C132" i="20"/>
  <c r="D44" i="21" l="1"/>
  <c r="D43" i="21" s="1"/>
  <c r="D24" i="21"/>
  <c r="D13" i="21" s="1"/>
  <c r="D49" i="21"/>
  <c r="D25" i="17"/>
  <c r="D33" i="17"/>
  <c r="D41" i="17"/>
  <c r="E23" i="17"/>
  <c r="H34" i="17" s="1"/>
  <c r="C21" i="17"/>
  <c r="H26" i="17"/>
  <c r="H30" i="17" s="1"/>
  <c r="E20" i="17"/>
  <c r="C20" i="17" s="1"/>
  <c r="E19" i="17"/>
  <c r="C18" i="17"/>
  <c r="E13" i="17"/>
  <c r="E12" i="17"/>
  <c r="C12" i="17" s="1"/>
  <c r="C13" i="17" l="1"/>
  <c r="G14" i="17"/>
  <c r="G16" i="17" s="1"/>
  <c r="H25" i="17"/>
  <c r="C33" i="17"/>
  <c r="C31" i="17" s="1"/>
  <c r="D31" i="17"/>
  <c r="C19" i="17"/>
  <c r="C23" i="17"/>
  <c r="C10" i="17"/>
  <c r="D42" i="21"/>
  <c r="D8" i="21"/>
  <c r="I67" i="21"/>
  <c r="I69" i="21" s="1"/>
  <c r="E10" i="17"/>
  <c r="E17" i="17"/>
  <c r="D36" i="17"/>
  <c r="C17" i="4"/>
  <c r="I27" i="4"/>
  <c r="D17" i="14"/>
  <c r="E14" i="17" l="1"/>
  <c r="E9" i="17" s="1"/>
  <c r="C17" i="17"/>
  <c r="C14" i="17" s="1"/>
  <c r="C9" i="17" s="1"/>
  <c r="E42" i="21"/>
  <c r="F42" i="21"/>
  <c r="E8" i="21"/>
  <c r="F8" i="21"/>
  <c r="D79" i="21"/>
  <c r="H79" i="21" s="1"/>
  <c r="H81" i="21" s="1"/>
  <c r="D30" i="17"/>
  <c r="C27" i="14"/>
  <c r="C25" i="14" s="1"/>
  <c r="C22" i="14" s="1"/>
  <c r="B17" i="14"/>
  <c r="B16" i="14"/>
  <c r="B13" i="14"/>
  <c r="H20" i="17" l="1"/>
  <c r="H19" i="17"/>
  <c r="C30" i="17"/>
  <c r="C24" i="17" s="1"/>
  <c r="D24" i="17"/>
  <c r="E79" i="21"/>
  <c r="F79" i="21"/>
  <c r="B12" i="1"/>
  <c r="B16" i="1"/>
  <c r="D15" i="1"/>
  <c r="D14" i="1"/>
  <c r="D11" i="1"/>
  <c r="E8" i="26" s="1"/>
  <c r="D10" i="1"/>
  <c r="C15" i="1"/>
  <c r="C14" i="1"/>
  <c r="D12" i="28" s="1"/>
  <c r="D8" i="26"/>
  <c r="C10" i="1"/>
  <c r="C8" i="1"/>
  <c r="I19" i="17" l="1"/>
  <c r="B10" i="1"/>
  <c r="D14" i="28" s="1"/>
  <c r="C8" i="26"/>
  <c r="B15" i="1"/>
  <c r="D13" i="28"/>
  <c r="D11" i="28" s="1"/>
  <c r="B14" i="1"/>
  <c r="D13" i="1"/>
  <c r="B11" i="1"/>
  <c r="D15" i="28" s="1"/>
  <c r="C13" i="1"/>
  <c r="E11" i="28" l="1"/>
  <c r="F11" i="28"/>
  <c r="B13" i="1"/>
  <c r="F11" i="1"/>
  <c r="H10" i="1"/>
  <c r="H12" i="1"/>
  <c r="H58" i="32" s="1"/>
  <c r="H8" i="32" s="1"/>
  <c r="K8" i="32" s="1"/>
  <c r="G12" i="1"/>
  <c r="C50" i="4"/>
  <c r="C10" i="4"/>
  <c r="C9" i="4" s="1"/>
  <c r="C8" i="4" s="1"/>
  <c r="C54" i="4" s="1"/>
  <c r="G32" i="4"/>
  <c r="H10" i="4"/>
  <c r="G8" i="1" s="1"/>
  <c r="H17" i="4"/>
  <c r="G9" i="1" s="1"/>
  <c r="G18" i="4"/>
  <c r="G21" i="4"/>
  <c r="G22" i="4"/>
  <c r="G23" i="4"/>
  <c r="G25" i="4"/>
  <c r="G26" i="4"/>
  <c r="G27" i="4"/>
  <c r="G28" i="4"/>
  <c r="G29" i="4"/>
  <c r="G30" i="4"/>
  <c r="G31" i="4"/>
  <c r="K31" i="4" s="1"/>
  <c r="G33" i="4"/>
  <c r="G34" i="4"/>
  <c r="G35" i="4"/>
  <c r="G36" i="4"/>
  <c r="G37" i="4"/>
  <c r="G38" i="4"/>
  <c r="G39" i="4"/>
  <c r="G40" i="4"/>
  <c r="K40" i="4" s="1"/>
  <c r="G41" i="4"/>
  <c r="G42" i="4"/>
  <c r="G43" i="4"/>
  <c r="G44" i="4"/>
  <c r="G45" i="4"/>
  <c r="G46" i="4"/>
  <c r="G47" i="4"/>
  <c r="G48" i="4"/>
  <c r="G49" i="4"/>
  <c r="G51" i="4"/>
  <c r="G52" i="4"/>
  <c r="D14" i="4"/>
  <c r="D15" i="4"/>
  <c r="D18" i="4"/>
  <c r="D21" i="4"/>
  <c r="D22" i="4"/>
  <c r="D23" i="4"/>
  <c r="D24" i="4"/>
  <c r="D25" i="4"/>
  <c r="D30" i="4"/>
  <c r="D31" i="4"/>
  <c r="D33" i="4"/>
  <c r="D34" i="4"/>
  <c r="D35" i="4"/>
  <c r="D37" i="4"/>
  <c r="D38" i="4"/>
  <c r="D40" i="4"/>
  <c r="D41" i="4"/>
  <c r="D43" i="4"/>
  <c r="D44" i="4"/>
  <c r="D45" i="4"/>
  <c r="D46" i="4"/>
  <c r="D47" i="4"/>
  <c r="D48" i="4"/>
  <c r="D49" i="4"/>
  <c r="D51" i="4"/>
  <c r="D52" i="4"/>
  <c r="D11" i="4"/>
  <c r="D12" i="4"/>
  <c r="D13" i="4"/>
  <c r="F32" i="4"/>
  <c r="F17" i="4" s="1"/>
  <c r="E28" i="4"/>
  <c r="D28" i="4" s="1"/>
  <c r="E26" i="4"/>
  <c r="D26" i="4" s="1"/>
  <c r="E50" i="4"/>
  <c r="E42" i="4"/>
  <c r="D42" i="4" s="1"/>
  <c r="E36" i="4"/>
  <c r="D36" i="4" s="1"/>
  <c r="E29" i="4"/>
  <c r="D29" i="4" s="1"/>
  <c r="E39" i="4"/>
  <c r="D39" i="4" s="1"/>
  <c r="K44" i="4" l="1"/>
  <c r="K36" i="4"/>
  <c r="K47" i="4"/>
  <c r="K43" i="4"/>
  <c r="K39" i="4"/>
  <c r="K35" i="4"/>
  <c r="K30" i="4"/>
  <c r="K26" i="4"/>
  <c r="K21" i="4"/>
  <c r="K22" i="4"/>
  <c r="K46" i="4"/>
  <c r="K42" i="4"/>
  <c r="K38" i="4"/>
  <c r="K34" i="4"/>
  <c r="K29" i="4"/>
  <c r="K25" i="4"/>
  <c r="K18" i="4"/>
  <c r="L49" i="4"/>
  <c r="L55" i="4"/>
  <c r="K45" i="4"/>
  <c r="K41" i="4"/>
  <c r="K37" i="4"/>
  <c r="K33" i="4"/>
  <c r="K23" i="4"/>
  <c r="G58" i="32"/>
  <c r="F12" i="1"/>
  <c r="D23" i="28" s="1"/>
  <c r="E32" i="4"/>
  <c r="D32" i="4" s="1"/>
  <c r="K32" i="4" s="1"/>
  <c r="D50" i="4"/>
  <c r="E27" i="4"/>
  <c r="I24" i="4"/>
  <c r="F10" i="4"/>
  <c r="F9" i="4" s="1"/>
  <c r="F8" i="4" s="1"/>
  <c r="F54" i="4" s="1"/>
  <c r="F58" i="32" l="1"/>
  <c r="D61" i="30" s="1"/>
  <c r="D7" i="30" s="1"/>
  <c r="E7" i="30" s="1"/>
  <c r="G8" i="32"/>
  <c r="E17" i="4"/>
  <c r="D17" i="4" s="1"/>
  <c r="D27" i="4"/>
  <c r="K27" i="4" s="1"/>
  <c r="G24" i="4"/>
  <c r="I17" i="4"/>
  <c r="H9" i="1" s="1"/>
  <c r="F9" i="1" s="1"/>
  <c r="D16" i="28" s="1"/>
  <c r="E16" i="4"/>
  <c r="D16" i="4" s="1"/>
  <c r="G17" i="4" l="1"/>
  <c r="L17" i="4" s="1"/>
  <c r="L19" i="4" s="1"/>
  <c r="K24" i="4"/>
  <c r="J8" i="32"/>
  <c r="F8" i="32"/>
  <c r="I8" i="32" s="1"/>
  <c r="K17" i="4"/>
  <c r="E10" i="4"/>
  <c r="G12" i="4"/>
  <c r="G14" i="4"/>
  <c r="G15" i="4"/>
  <c r="G16" i="4"/>
  <c r="G11" i="4"/>
  <c r="I13" i="4"/>
  <c r="G13" i="4" s="1"/>
  <c r="J17" i="4" l="1"/>
  <c r="G10" i="4"/>
  <c r="E9" i="4"/>
  <c r="D10" i="4"/>
  <c r="C18" i="28" s="1"/>
  <c r="I10" i="4"/>
  <c r="I9" i="4" s="1"/>
  <c r="C17" i="28" l="1"/>
  <c r="E18" i="28"/>
  <c r="F18" i="28"/>
  <c r="G9" i="4"/>
  <c r="G8" i="4" s="1"/>
  <c r="L10" i="4"/>
  <c r="K10" i="4"/>
  <c r="J10" i="4"/>
  <c r="I8" i="4"/>
  <c r="I54" i="4" s="1"/>
  <c r="H8" i="1"/>
  <c r="E8" i="4"/>
  <c r="E54" i="4" s="1"/>
  <c r="L57" i="4" s="1"/>
  <c r="D9" i="4"/>
  <c r="H50" i="4"/>
  <c r="L50" i="4" s="1"/>
  <c r="H9" i="4"/>
  <c r="H8" i="4" s="1"/>
  <c r="K24" i="3"/>
  <c r="K55" i="3"/>
  <c r="J24" i="3"/>
  <c r="J55" i="3"/>
  <c r="D53" i="3"/>
  <c r="D54" i="3"/>
  <c r="C54" i="3"/>
  <c r="C53" i="3" s="1"/>
  <c r="J9" i="4" l="1"/>
  <c r="K9" i="4"/>
  <c r="F17" i="28"/>
  <c r="C16" i="28"/>
  <c r="E17" i="28"/>
  <c r="J8" i="4"/>
  <c r="F8" i="1"/>
  <c r="H7" i="1"/>
  <c r="G10" i="1"/>
  <c r="G50" i="4"/>
  <c r="G54" i="4" s="1"/>
  <c r="D8" i="4"/>
  <c r="D54" i="4" s="1"/>
  <c r="H54" i="4"/>
  <c r="D21" i="3"/>
  <c r="C20" i="29" s="1"/>
  <c r="D12" i="3"/>
  <c r="C12" i="29" s="1"/>
  <c r="C11" i="29" s="1"/>
  <c r="C10" i="29" s="1"/>
  <c r="C9" i="29" s="1"/>
  <c r="C21" i="3"/>
  <c r="C12" i="3"/>
  <c r="C11" i="3" s="1"/>
  <c r="L56" i="4" l="1"/>
  <c r="L58" i="4" s="1"/>
  <c r="L54" i="4"/>
  <c r="E16" i="28"/>
  <c r="F16" i="28"/>
  <c r="K8" i="4"/>
  <c r="J54" i="4"/>
  <c r="K54" i="4"/>
  <c r="F10" i="1"/>
  <c r="F7" i="1" s="1"/>
  <c r="G7" i="1"/>
  <c r="K50" i="4"/>
  <c r="J50" i="4"/>
  <c r="C10" i="3"/>
  <c r="D11" i="3"/>
  <c r="D10" i="3" s="1"/>
  <c r="D9" i="3" s="1"/>
  <c r="C9" i="3" l="1"/>
  <c r="E59" i="3" l="1"/>
  <c r="E58" i="3"/>
  <c r="E40" i="29" s="1"/>
  <c r="H54" i="3"/>
  <c r="H53" i="3" s="1"/>
  <c r="I54" i="3"/>
  <c r="I53" i="3" s="1"/>
  <c r="E56" i="3"/>
  <c r="E54" i="3" s="1"/>
  <c r="E52" i="3"/>
  <c r="E51" i="3"/>
  <c r="E50" i="3" s="1"/>
  <c r="E38" i="29" s="1"/>
  <c r="I50" i="3"/>
  <c r="F38" i="29" s="1"/>
  <c r="G42" i="3"/>
  <c r="H42" i="3"/>
  <c r="F42" i="3"/>
  <c r="E41" i="3"/>
  <c r="E35" i="3"/>
  <c r="E36" i="3"/>
  <c r="E38" i="3"/>
  <c r="E39" i="3"/>
  <c r="E40" i="3"/>
  <c r="E44" i="3"/>
  <c r="E45" i="3"/>
  <c r="E46" i="3"/>
  <c r="E47" i="3"/>
  <c r="E48" i="3"/>
  <c r="K48" i="3" s="1"/>
  <c r="E33" i="3"/>
  <c r="I43" i="3"/>
  <c r="E43" i="3" s="1"/>
  <c r="I37" i="3"/>
  <c r="I34" i="3" s="1"/>
  <c r="E32" i="3"/>
  <c r="E31" i="3"/>
  <c r="E35" i="29" s="1"/>
  <c r="G35" i="29" s="1"/>
  <c r="E30" i="3"/>
  <c r="E25" i="3"/>
  <c r="E25" i="29" s="1"/>
  <c r="G25" i="29" s="1"/>
  <c r="E26" i="3"/>
  <c r="E27" i="3"/>
  <c r="E32" i="29" s="1"/>
  <c r="G32" i="29" s="1"/>
  <c r="E28" i="3"/>
  <c r="E24" i="29" s="1"/>
  <c r="G24" i="29" s="1"/>
  <c r="H22" i="3"/>
  <c r="G21" i="3"/>
  <c r="I21" i="3"/>
  <c r="F21" i="3"/>
  <c r="E20" i="3"/>
  <c r="H16" i="3"/>
  <c r="I16" i="3"/>
  <c r="G16" i="3"/>
  <c r="G13" i="3"/>
  <c r="E13" i="3" s="1"/>
  <c r="H13" i="3"/>
  <c r="F13" i="29" s="1"/>
  <c r="H13" i="29" s="1"/>
  <c r="I42" i="3" l="1"/>
  <c r="E12" i="3"/>
  <c r="E13" i="29"/>
  <c r="G13" i="29" s="1"/>
  <c r="K13" i="3"/>
  <c r="J13" i="3"/>
  <c r="E53" i="3"/>
  <c r="J54" i="3"/>
  <c r="K54" i="3"/>
  <c r="H21" i="3"/>
  <c r="F20" i="29" s="1"/>
  <c r="H20" i="29" s="1"/>
  <c r="F21" i="29"/>
  <c r="E34" i="3"/>
  <c r="F36" i="29"/>
  <c r="H36" i="29" s="1"/>
  <c r="D8" i="1"/>
  <c r="B8" i="1" s="1"/>
  <c r="D9" i="28" s="1"/>
  <c r="F37" i="29"/>
  <c r="H37" i="29" s="1"/>
  <c r="E34" i="29"/>
  <c r="G34" i="29" s="1"/>
  <c r="J32" i="3"/>
  <c r="G12" i="3"/>
  <c r="G11" i="3" s="1"/>
  <c r="G10" i="3" s="1"/>
  <c r="G9" i="3" s="1"/>
  <c r="E16" i="3"/>
  <c r="E16" i="29" s="1"/>
  <c r="E26" i="29"/>
  <c r="G26" i="29" s="1"/>
  <c r="K30" i="3"/>
  <c r="K43" i="3"/>
  <c r="J43" i="3"/>
  <c r="E39" i="29"/>
  <c r="M59" i="3"/>
  <c r="E33" i="29"/>
  <c r="G33" i="29" s="1"/>
  <c r="K33" i="3"/>
  <c r="J33" i="3"/>
  <c r="H12" i="3"/>
  <c r="F12" i="29" s="1"/>
  <c r="F11" i="3"/>
  <c r="F10" i="3" s="1"/>
  <c r="F9" i="3" s="1"/>
  <c r="J25" i="3"/>
  <c r="K25" i="3"/>
  <c r="K32" i="3"/>
  <c r="J27" i="3"/>
  <c r="K27" i="3"/>
  <c r="J31" i="3"/>
  <c r="K31" i="3"/>
  <c r="J28" i="3"/>
  <c r="K28" i="3"/>
  <c r="J30" i="3"/>
  <c r="I11" i="3"/>
  <c r="I10" i="3" s="1"/>
  <c r="E37" i="3"/>
  <c r="E22" i="3"/>
  <c r="E42" i="3"/>
  <c r="H12" i="29" l="1"/>
  <c r="F11" i="29"/>
  <c r="H11" i="3"/>
  <c r="H10" i="3" s="1"/>
  <c r="C9" i="1" s="1"/>
  <c r="E36" i="29"/>
  <c r="G36" i="29" s="1"/>
  <c r="K34" i="3"/>
  <c r="J34" i="3"/>
  <c r="E37" i="29"/>
  <c r="G37" i="29" s="1"/>
  <c r="K42" i="3"/>
  <c r="J42" i="3"/>
  <c r="E9" i="28"/>
  <c r="F9" i="28"/>
  <c r="E21" i="29"/>
  <c r="K22" i="3"/>
  <c r="J22" i="3"/>
  <c r="E21" i="3"/>
  <c r="E20" i="29" s="1"/>
  <c r="G20" i="29" s="1"/>
  <c r="K53" i="3"/>
  <c r="J53" i="3"/>
  <c r="E12" i="29"/>
  <c r="J12" i="3"/>
  <c r="K12" i="3"/>
  <c r="I9" i="3"/>
  <c r="D9" i="1"/>
  <c r="D7" i="1" s="1"/>
  <c r="D17" i="1" s="1"/>
  <c r="H9" i="3"/>
  <c r="K23" i="3"/>
  <c r="J23" i="3"/>
  <c r="A9" i="15"/>
  <c r="A10" i="15" s="1"/>
  <c r="A11" i="15" s="1"/>
  <c r="A12" i="15" s="1"/>
  <c r="A9" i="18"/>
  <c r="A10" i="18" s="1"/>
  <c r="A11" i="18" s="1"/>
  <c r="A12" i="18" s="1"/>
  <c r="A13" i="18" s="1"/>
  <c r="A14" i="18" s="1"/>
  <c r="A15" i="18" s="1"/>
  <c r="J21" i="3" l="1"/>
  <c r="F10" i="29"/>
  <c r="H11" i="29"/>
  <c r="G12" i="29"/>
  <c r="E11" i="29"/>
  <c r="K21" i="3"/>
  <c r="E11" i="3"/>
  <c r="K11" i="3" s="1"/>
  <c r="B9" i="1"/>
  <c r="C7" i="1"/>
  <c r="C17" i="1" s="1"/>
  <c r="B17" i="1" s="1"/>
  <c r="A21" i="4"/>
  <c r="A31" i="4" s="1"/>
  <c r="A32" i="4" s="1"/>
  <c r="J11" i="3" l="1"/>
  <c r="G11" i="29"/>
  <c r="E10" i="29"/>
  <c r="E10" i="3"/>
  <c r="E9" i="3" s="1"/>
  <c r="F9" i="29"/>
  <c r="H9" i="29" s="1"/>
  <c r="H10" i="29"/>
  <c r="B7" i="1"/>
  <c r="D10" i="28"/>
  <c r="J9" i="3" l="1"/>
  <c r="K9" i="3"/>
  <c r="E9" i="29"/>
  <c r="G9" i="29" s="1"/>
  <c r="G10" i="29"/>
  <c r="J10" i="3"/>
  <c r="K10" i="3"/>
  <c r="D8" i="28"/>
  <c r="E10" i="28"/>
  <c r="F10" i="28"/>
  <c r="E8" i="28" l="1"/>
  <c r="F8" i="28"/>
  <c r="D7" i="28"/>
  <c r="E7" i="28" l="1"/>
  <c r="F7" i="28"/>
</calcChain>
</file>

<file path=xl/sharedStrings.xml><?xml version="1.0" encoding="utf-8"?>
<sst xmlns="http://schemas.openxmlformats.org/spreadsheetml/2006/main" count="2990" uniqueCount="921">
  <si>
    <t>UBND HUYỆN (TX,TP)….</t>
  </si>
  <si>
    <t>Phần thu</t>
  </si>
  <si>
    <t>Tổng số</t>
  </si>
  <si>
    <t>Thu NS cấp xã</t>
  </si>
  <si>
    <t>Phần chi</t>
  </si>
  <si>
    <t>Chi NS cấp xã</t>
  </si>
  <si>
    <t>TỔNG SỐ CHI</t>
  </si>
  <si>
    <t xml:space="preserve">TỔNG SỐ THU </t>
  </si>
  <si>
    <t>A. Tổng số thu cân đối ngân sách</t>
  </si>
  <si>
    <t>A. Tổng số chi cân đối ngân sách</t>
  </si>
  <si>
    <t>1. Các khoản thu NSĐP hưởng 100%</t>
  </si>
  <si>
    <t>2. Các khoản thu phân chia theo tỷ lệ %</t>
  </si>
  <si>
    <t>3. Thu kết dư ngân sách năm trước</t>
  </si>
  <si>
    <t>4. Thu chuyển nguồn từ năm trước sang</t>
  </si>
  <si>
    <t>5. Thu viện trợ</t>
  </si>
  <si>
    <t>6. Thu bổ sung từ ngân sách cấp trên</t>
  </si>
  <si>
    <t xml:space="preserve"> - Thu bổ sung cân đối ngân sách</t>
  </si>
  <si>
    <t xml:space="preserve"> - Thu bổ sung có mục tiêu</t>
  </si>
  <si>
    <t>7. Thu ngân sách cấp dưới nộp lên</t>
  </si>
  <si>
    <t>1. Chi đầu tư phát triển</t>
  </si>
  <si>
    <t>2. Chi thường xuyên</t>
  </si>
  <si>
    <t>3. Chi bổ sung ngân sách cấp dưới</t>
  </si>
  <si>
    <t>4. Chi nộp ngân sách cấp trên</t>
  </si>
  <si>
    <t>5. Chi chuyển nguồn sang năm sau</t>
  </si>
  <si>
    <t>Kết dư ngân sách năm quyết toán</t>
  </si>
  <si>
    <t>TT</t>
  </si>
  <si>
    <t>Nội dung</t>
  </si>
  <si>
    <t>Ghi chú</t>
  </si>
  <si>
    <t>Biểu số 04</t>
  </si>
  <si>
    <t>Biểu số 05</t>
  </si>
  <si>
    <t>Biểu số 06</t>
  </si>
  <si>
    <t>Biểu số 07</t>
  </si>
  <si>
    <t>Biểu số 09</t>
  </si>
  <si>
    <t>Biểu số 10</t>
  </si>
  <si>
    <t>Biểu số 11</t>
  </si>
  <si>
    <t>Phụ biểu 02</t>
  </si>
  <si>
    <t xml:space="preserve">Biểu số 01 </t>
  </si>
  <si>
    <t>ĐVT: Triệu đồng.</t>
  </si>
  <si>
    <t>GIÁM ĐỐC KBNN…..</t>
  </si>
  <si>
    <t>PHÒNG TC - KH</t>
  </si>
  <si>
    <t>UBND tỉnh giao</t>
  </si>
  <si>
    <t>HĐND huyện quyết định</t>
  </si>
  <si>
    <t>Quyết toán năm</t>
  </si>
  <si>
    <t>Dự toán năm</t>
  </si>
  <si>
    <t>Phân chia theo từng cấp ngân sách</t>
  </si>
  <si>
    <t>NSTW</t>
  </si>
  <si>
    <t>NS cấp tỉnh</t>
  </si>
  <si>
    <t>NS cấp huyện</t>
  </si>
  <si>
    <t>NS cấp xã</t>
  </si>
  <si>
    <t>So sánh (%)</t>
  </si>
  <si>
    <t>ĐVT: Đồng.</t>
  </si>
  <si>
    <t>A</t>
  </si>
  <si>
    <t>THU NGÂN SÁCH NHÀ NƯỚC</t>
  </si>
  <si>
    <t>Thu từ khu vực DNNN</t>
  </si>
  <si>
    <t xml:space="preserve"> -</t>
  </si>
  <si>
    <t>Thuế GTGT - TNDN</t>
  </si>
  <si>
    <t>Thuế Tiêu thụ đặc biệt</t>
  </si>
  <si>
    <t>Thuế Tài nguyên</t>
  </si>
  <si>
    <t>Thu từ khu vực doanh nghiệp có VĐT nước ngoài</t>
  </si>
  <si>
    <t>Tiền thuê mặt đất, mặt nước</t>
  </si>
  <si>
    <t>Thu từ khu vực kinh tế ngoài quốc doanh</t>
  </si>
  <si>
    <t>Lệ phí trước bạ</t>
  </si>
  <si>
    <t>Thuế sử dụng đất nông nghiệp</t>
  </si>
  <si>
    <t>Thuế sử dụng đất phi nông nghiệp</t>
  </si>
  <si>
    <t>Thuế thu nhập cá nhân</t>
  </si>
  <si>
    <t>Thuế bảo vệ môi trường</t>
  </si>
  <si>
    <t>Phí, lệ phí</t>
  </si>
  <si>
    <t>Tiền sử dụng đất</t>
  </si>
  <si>
    <t>Tiền thuê đất, mặt nước</t>
  </si>
  <si>
    <t>I</t>
  </si>
  <si>
    <t>Thu nội địa</t>
  </si>
  <si>
    <t>Thu cấp quyền khai thác khoáng sản</t>
  </si>
  <si>
    <t>Thu khác ngân sách</t>
  </si>
  <si>
    <t>Thu hồi các khoản chi năm trước</t>
  </si>
  <si>
    <t>UBND HUYỆN (TX, TP)….</t>
  </si>
  <si>
    <t>Thu tại xã</t>
  </si>
  <si>
    <t>Thu bán, cho thuê tài sản</t>
  </si>
  <si>
    <t>II</t>
  </si>
  <si>
    <t>III</t>
  </si>
  <si>
    <t>B</t>
  </si>
  <si>
    <t>C</t>
  </si>
  <si>
    <t>Bổ sung có mục tiêu</t>
  </si>
  <si>
    <t>D</t>
  </si>
  <si>
    <t>Thu từ ngân sách cấp dưới nộp lên</t>
  </si>
  <si>
    <t>TRƯỞNG PHÒNG TC - KH</t>
  </si>
  <si>
    <t>Thu phạt (không bao gồm phạt ATGT)</t>
  </si>
  <si>
    <t>Thu phạt an toàn giao thông</t>
  </si>
  <si>
    <t>Thu tịch thu</t>
  </si>
  <si>
    <t xml:space="preserve">Thu phạt </t>
  </si>
  <si>
    <t>Thu bồi thường, hỗ trợ khi nhà nước thu hồi đất</t>
  </si>
  <si>
    <t xml:space="preserve">Thu từ quỹ đất công ích và đất công </t>
  </si>
  <si>
    <t>Thu viện trợ</t>
  </si>
  <si>
    <t>Các khoản huy động, đóng góp</t>
  </si>
  <si>
    <t>Các khoản huy động đóng góp XD cơ sở hạ tầng</t>
  </si>
  <si>
    <t>Các khoản huy động đóng góp khác</t>
  </si>
  <si>
    <t>THU CHUYỂN GIAO NGÂN SÁCH</t>
  </si>
  <si>
    <t>Thu bổ sung từ ngân sách cấp trên</t>
  </si>
  <si>
    <t>Bổ sung cân đối</t>
  </si>
  <si>
    <t>THU CHUYỂN NGUỒN</t>
  </si>
  <si>
    <t>THU KẾT DƯ NGÂN SÁCH</t>
  </si>
  <si>
    <t>TỔNG SỐ (A+B+C+D)</t>
  </si>
  <si>
    <t xml:space="preserve">Biểu số 02 </t>
  </si>
  <si>
    <t>Tổng cộng</t>
  </si>
  <si>
    <t>CHI CÂN ĐỐI NGÂN SÁCH</t>
  </si>
  <si>
    <t>Chi đầu tư phát triển</t>
  </si>
  <si>
    <t>Chi quốc phòng</t>
  </si>
  <si>
    <t>Chi an ninh và trật tự an toàn xã hội</t>
  </si>
  <si>
    <t>Chi Giáo dục - đào tạo và dạy nghề</t>
  </si>
  <si>
    <t>Chi chương trình, dự án theo lĩnh vực</t>
  </si>
  <si>
    <t>Chi Y tế, dân số và gia đình</t>
  </si>
  <si>
    <t>Chi Văn hóa thông tin</t>
  </si>
  <si>
    <t>Chi Bảo vệ môi trường</t>
  </si>
  <si>
    <t>Chi các hoạt động kinh tế</t>
  </si>
  <si>
    <t>Chi hoạt động cơ quan quản lý nhà nước, đảng, đoàn thể</t>
  </si>
  <si>
    <t>Chi đảm bảo xã hội</t>
  </si>
  <si>
    <t>Chi thường xuyên</t>
  </si>
  <si>
    <t>Chi khác ngân sách</t>
  </si>
  <si>
    <t>Chi chuyển nguồn</t>
  </si>
  <si>
    <t>CHI BỔ SUNG CHO NGÂN SÁCH CẤP DƯỚI</t>
  </si>
  <si>
    <t>CHI NỘP NGÂN SÁCH CẤP TRÊN</t>
  </si>
  <si>
    <t>TỔNG CỘNG (A+B+C)</t>
  </si>
  <si>
    <t>Cấp</t>
  </si>
  <si>
    <t>Chương</t>
  </si>
  <si>
    <t>Mục</t>
  </si>
  <si>
    <t>Tiểu mục</t>
  </si>
  <si>
    <t>NSNN</t>
  </si>
  <si>
    <t>Hợp nhóm, Tiểu nhóm, Mục và Tiểu mục (họp nhóm toàn bộ các cấp và hợp nhóm theo từng cấp)</t>
  </si>
  <si>
    <t>Loại</t>
  </si>
  <si>
    <t>Khoản</t>
  </si>
  <si>
    <t>Số quyết toán</t>
  </si>
  <si>
    <t xml:space="preserve">Biểu số 03 </t>
  </si>
  <si>
    <t>Tên Chương trình mục tiêu</t>
  </si>
  <si>
    <t>Trong đó</t>
  </si>
  <si>
    <t>Số quyết toán tăng, giảm so với dự toán HĐND cấp huyện quyết định</t>
  </si>
  <si>
    <t>Do chính sách thay đổi</t>
  </si>
  <si>
    <t>Phụ cấp đặc biệt</t>
  </si>
  <si>
    <t>Phụ cấp khu vực</t>
  </si>
  <si>
    <t>….</t>
  </si>
  <si>
    <t>Nhiệm vụ chi đột xuất được bổ sung</t>
  </si>
  <si>
    <t>Tăng, giảm biên chế so với dự toán</t>
  </si>
  <si>
    <t>Số biên chế tăng, giảm</t>
  </si>
  <si>
    <t>Số kinh phí tăng, giảm</t>
  </si>
  <si>
    <t>Mua sắm tài sản</t>
  </si>
  <si>
    <t>Trong đó: - Số ô tô</t>
  </si>
  <si>
    <t xml:space="preserve">                - Số kinh phí</t>
  </si>
  <si>
    <t>Sửa chữa trụ sở</t>
  </si>
  <si>
    <t>TỔNG HỢP</t>
  </si>
  <si>
    <t xml:space="preserve">PHÒNG TC-KH </t>
  </si>
  <si>
    <t>THUYẾT MINH</t>
  </si>
  <si>
    <t>Quyết toán NS cấp huyện</t>
  </si>
  <si>
    <t>Quyết toán NS cấp xã</t>
  </si>
  <si>
    <t>A. Tổng nguồn</t>
  </si>
  <si>
    <t>I. Nguồn trong nước</t>
  </si>
  <si>
    <t>1. Nguồn ngân sách cấp tỉnh bổ sung</t>
  </si>
  <si>
    <t>2. Các tổ chức, cá nhân trong nước ủng hộ</t>
  </si>
  <si>
    <t>3. Nguồn của NS địa phương</t>
  </si>
  <si>
    <t xml:space="preserve"> - Nguồn tăng thu</t>
  </si>
  <si>
    <t>B. Tổng kinh phí sử dụng đã quyết toán chi NS địa phương</t>
  </si>
  <si>
    <t>I. Chi xây dựng cơ bản</t>
  </si>
  <si>
    <t>II. Chi thường xuyên</t>
  </si>
  <si>
    <t>……..</t>
  </si>
  <si>
    <t>III. Chi chuyển nguồn sang năm sau</t>
  </si>
  <si>
    <t>TRƯỞNG PHÒNG TC-KH</t>
  </si>
  <si>
    <t xml:space="preserve"> - Từ nguồn khác </t>
  </si>
  <si>
    <t xml:space="preserve">4. Các nguồn khác </t>
  </si>
  <si>
    <t>II. Nguồn viện trợ nước ngoài (nếu có)</t>
  </si>
  <si>
    <t>C. Kinh phí còn lại chưa sử dụng (Kết dư ngân sách)</t>
  </si>
  <si>
    <t>1. Chi các hoạt động kinh tế</t>
  </si>
  <si>
    <t>Dự phòng</t>
  </si>
  <si>
    <t>Tăng thu</t>
  </si>
  <si>
    <t>TỔNG NGUỒN</t>
  </si>
  <si>
    <t>TỔNG KINH PHÍ SỬ DỤNG ĐÃ QUYẾT TOÁN CHI NSĐP</t>
  </si>
  <si>
    <t>Chi đầu tư XDCB</t>
  </si>
  <si>
    <t>2. Chi quốc phòng</t>
  </si>
  <si>
    <t>3. Chi Giáo dục - đào tạo và dạy nghề</t>
  </si>
  <si>
    <t>Số kiến nghị của</t>
  </si>
  <si>
    <t>Thanh tra</t>
  </si>
  <si>
    <t>Kiểm toán</t>
  </si>
  <si>
    <t>Số tồn tại chưa xử lý</t>
  </si>
  <si>
    <t>Kiến nghị của kiểm toán, thanh tra các năm trước tồn tại chưa xử lý</t>
  </si>
  <si>
    <t>Các khoản thu phải nộp ngân sách</t>
  </si>
  <si>
    <t>Các khoản ghi thu, ghi chi vào ngân sách</t>
  </si>
  <si>
    <t>Chi sai chế độ phải xuất toán</t>
  </si>
  <si>
    <t>a</t>
  </si>
  <si>
    <t>Nộp trả ngân sách</t>
  </si>
  <si>
    <t xml:space="preserve">Trong đó: </t>
  </si>
  <si>
    <t>Xây dựng cơ bản</t>
  </si>
  <si>
    <t>b</t>
  </si>
  <si>
    <t>Kiến nghị của kiểm toán, thanh tra năm nay</t>
  </si>
  <si>
    <t>Các vấn đề khác liên quan cần phải giải trình</t>
  </si>
  <si>
    <t>So sánh</t>
  </si>
  <si>
    <t>Số tuyệt đối</t>
  </si>
  <si>
    <t>Giải trình</t>
  </si>
  <si>
    <t>Số tương đối (%)</t>
  </si>
  <si>
    <t>Chi đầu tư phát triển thực hiện chuyển sang năm sau theo quy định của Luật đầu tư công. Trường hợp đặc biệt, Thủ tướng Chính phủ quyết định về việc cho phép chuyển nguồn sang năm sau nữa, nhưng không quá thời hạn giải ngân của dự án nằm trong kế hoạch đầu tư công trung hạn</t>
  </si>
  <si>
    <t>Chi mua sắm trang thiết bị đã đầy đủ hồ sơ, hợp đồng mua sắm trang thiết bị ký bước ngày 31 tháng 12 năm thực hiện dự toán</t>
  </si>
  <si>
    <t>Nguồn thực hiện chính sách tiền lương, phụ cấp, trợ cấp và các khoản tính theo tiền lương cơ sở, bảo trợ xã hội</t>
  </si>
  <si>
    <t>Kinh phí được giao tự chủ của các đơn vị sự nghiệp công lập và các cơ quan nhà nước; các khoản viện trợ không hoàn lại đã xác định cụ thể nhiệm vụ chi</t>
  </si>
  <si>
    <t>Các khoản dự toán được cấp có thẩm quyền bổ sung sau ngày 30 tháng 9 năm thực hiện dự toán, không bao gồm các khoản bổ sung do các đơn vị dự toán cấp trên điều chỉnh dự toán đã giao của các đơn vị dự toán trực thuộc</t>
  </si>
  <si>
    <t>Kinh phí nghiên cứu khoa học bố trí cho các đề tài, dự án nghiên cứu khoa học được cấp có thẩm quyền quyết định đang trong thời gian thực hiện</t>
  </si>
  <si>
    <t>Các khoản tăng thu, tiết kiệm chi được sử dụng theo quy định tại khoản 2 Điều 59 của Luật ngân sách nhà nước được cấp có thẩm quyền quyết định cho phép sử dụng vào năm sau</t>
  </si>
  <si>
    <t>Các nội dung khác</t>
  </si>
  <si>
    <t>ĐVT: Triệu đồng</t>
  </si>
  <si>
    <t>THUYẾT MINH THU KHÁC NGÂN SÁCH</t>
  </si>
  <si>
    <t xml:space="preserve">THUYẾT MINH THU KHÁC NGÂN SÁCH  </t>
  </si>
  <si>
    <t>Thu bồi thường, hỗ trợ khi Nhà nước thu hồi đất</t>
  </si>
  <si>
    <t>Thu phạt ATGT</t>
  </si>
  <si>
    <t>Thu phạt (còn lại)</t>
  </si>
  <si>
    <t>Thu từ quỹ đất công ích và đất công (còn lại)</t>
  </si>
  <si>
    <t>Thu khác còn lại</t>
  </si>
  <si>
    <t>-</t>
  </si>
  <si>
    <t xml:space="preserve"> … (Chi tiết từng nội dung thu)…</t>
  </si>
  <si>
    <r>
      <rPr>
        <b/>
        <sz val="12"/>
        <color theme="1"/>
        <rFont val="Times New Roman"/>
        <family val="1"/>
      </rPr>
      <t xml:space="preserve">TỔNG SỐ THU KHÁC NS </t>
    </r>
    <r>
      <rPr>
        <sz val="12"/>
        <color theme="1"/>
        <rFont val="Times New Roman"/>
        <family val="1"/>
      </rPr>
      <t>(Bao gồm cả thu tại xã)</t>
    </r>
  </si>
  <si>
    <t>TỔNG SỐ CHI KHÁC NGÂN SÁCH</t>
  </si>
  <si>
    <t>Chi trả các khoản thu năm trước</t>
  </si>
  <si>
    <t>Chi hỗ trợ các quỹ</t>
  </si>
  <si>
    <t>Chi hỗ trợ các đơn vị NS cấp khác đóng trên địa bàn</t>
  </si>
  <si>
    <t>Hỗ trợ các địa phương khác khắc phục hậu quả thiên tai (nếu có)</t>
  </si>
  <si>
    <t>Chi khác còn lại</t>
  </si>
  <si>
    <t>….. (Chi tiết từng nội dung)…</t>
  </si>
  <si>
    <t>IV</t>
  </si>
  <si>
    <t>V</t>
  </si>
  <si>
    <t>VI</t>
  </si>
  <si>
    <t>VII</t>
  </si>
  <si>
    <t>VIII</t>
  </si>
  <si>
    <t>Nguồn ngân sách cấp tỉnh bổ sung</t>
  </si>
  <si>
    <t>Nguồn ngân sách cấp huyện</t>
  </si>
  <si>
    <t>BÁO CÁO CHI CHUYỂN NGUỒN NGÂN SÁCH CẤP XÃ SANG NĂM SAU</t>
  </si>
  <si>
    <t>Nguồn ngân sách cấp xã</t>
  </si>
  <si>
    <t>Dự toán HĐND huyện giao</t>
  </si>
  <si>
    <t>Thu từ Đề án phát triển quỹ đất</t>
  </si>
  <si>
    <t>Phát sinh địa bàn xã</t>
  </si>
  <si>
    <t>Phát sinh địa bàn thị trấn, phường</t>
  </si>
  <si>
    <t>Thu từ Quỹ đất tại các Khu tái định cư các dự án</t>
  </si>
  <si>
    <r>
      <t>Thu từ quỹ đất đã giao cho các cơ quan, đơn vị</t>
    </r>
    <r>
      <rPr>
        <sz val="8"/>
        <rFont val="Times New Roman"/>
        <family val="1"/>
      </rPr>
      <t xml:space="preserve"> (quỹ đất chuyên dùng)</t>
    </r>
  </si>
  <si>
    <t>Quỹ đất giao cho các nhà đầu tư</t>
  </si>
  <si>
    <t>Quỹ đất thuộc vốn vay Bộ Tài chính</t>
  </si>
  <si>
    <t>Quỹ đất còn lại</t>
  </si>
  <si>
    <t>TỔNG SỐ</t>
  </si>
  <si>
    <t>Tổng nguồn thu tiền sử dụng đất</t>
  </si>
  <si>
    <t>Nguồn năm trước chưa sử dụng chuyển sang</t>
  </si>
  <si>
    <t>Kinh phí đã sử dụng và quyết toán NSĐP</t>
  </si>
  <si>
    <t>Chi đầu tư xây dựng cơ bản</t>
  </si>
  <si>
    <t>Kinh phí chưa sử dụng chuyển sang năm sau</t>
  </si>
  <si>
    <t>Chuyển nguồn sang năm sau</t>
  </si>
  <si>
    <t>Kết dư ngân sách</t>
  </si>
  <si>
    <t>2. Nguồn bổ sung trong năm</t>
  </si>
  <si>
    <t>Cộng</t>
  </si>
  <si>
    <t>BÁO CÁO TÌNH HÌNH SỬ DỤNG NGUỒN THU CHUYỂN NGUỒN NĂM TRƯỚC</t>
  </si>
  <si>
    <t>Tổng nguồn thu chuyển nguồn</t>
  </si>
  <si>
    <t>I. Nguồn bổ sung từ ngân sách cấp tỉnh</t>
  </si>
  <si>
    <t>1. Nguồn năm trước chuyển sang</t>
  </si>
  <si>
    <t>II. Đã sử dụng trong năm</t>
  </si>
  <si>
    <t>1. Chi XDCB</t>
  </si>
  <si>
    <t>2. Chi TX</t>
  </si>
  <si>
    <t>III. Kinh phí còn lại chưa sử dụng</t>
  </si>
  <si>
    <t>1. Chi chuyển nguồn</t>
  </si>
  <si>
    <t>NS Cấp xã</t>
  </si>
  <si>
    <t>NS Cấp huyện</t>
  </si>
  <si>
    <t>2. Kết dư ngân sách</t>
  </si>
  <si>
    <t>Chương trình nông thôn mới</t>
  </si>
  <si>
    <t>Chương trình Giảm nghèo bền vững</t>
  </si>
  <si>
    <t>Các chương trình, mục tiêu khác</t>
  </si>
  <si>
    <t>Nguồn kinh phí thực hiện CCTL</t>
  </si>
  <si>
    <t>Nguồn tỉnh bổ sung</t>
  </si>
  <si>
    <t>Nguồn địa phương tự đảm bảo</t>
  </si>
  <si>
    <t>Kinh phí đã sử dụng, quyết toán NSĐP</t>
  </si>
  <si>
    <t xml:space="preserve">Thu khác ngân sách còn lại </t>
  </si>
  <si>
    <t>Biểu số 12</t>
  </si>
  <si>
    <t>Biểu số 13</t>
  </si>
  <si>
    <t>Biểu số 14</t>
  </si>
  <si>
    <t>Biểu số 15</t>
  </si>
  <si>
    <t>Biểu số 16</t>
  </si>
  <si>
    <t>Biểu số 17</t>
  </si>
  <si>
    <t>Biểu số 18</t>
  </si>
  <si>
    <t>Biểu số 19</t>
  </si>
  <si>
    <t>Năm 2019</t>
  </si>
  <si>
    <t>c</t>
  </si>
  <si>
    <t>Nguồn thu được để lại chi theo chế độ</t>
  </si>
  <si>
    <t>Phụ biểu số 01</t>
  </si>
  <si>
    <t>Dự toán</t>
  </si>
  <si>
    <t>Quyết toán</t>
  </si>
  <si>
    <t>Tuyệt đối</t>
  </si>
  <si>
    <t>Tương đối (%)</t>
  </si>
  <si>
    <t>TỔNG NGUỒN THU NSĐP</t>
  </si>
  <si>
    <t>Nguồn NSĐP được hưởng theo phân cấp</t>
  </si>
  <si>
    <t>Thu NSĐP hưởng 100%</t>
  </si>
  <si>
    <t>Thu NSĐP hưởng từ các khoản thu phân chia</t>
  </si>
  <si>
    <t>Thu bổ sung từ ngân sách cấp tỉnh</t>
  </si>
  <si>
    <t>Thu bổ sung cân đối ngân sách</t>
  </si>
  <si>
    <t>Thu bổ sung có mục tiêu</t>
  </si>
  <si>
    <t>Thu kết dư ngân sách</t>
  </si>
  <si>
    <t>Thu chuyển nguồn từ năm trước sang</t>
  </si>
  <si>
    <t>TỔNG CHI NSĐP</t>
  </si>
  <si>
    <t>Tổng chi cân đối NSĐP</t>
  </si>
  <si>
    <t>Dự phòng ngân sách</t>
  </si>
  <si>
    <t>Chi tạo nguồn, điều chỉnh tiền lương</t>
  </si>
  <si>
    <t>Chi các chương trình mục tiêu</t>
  </si>
  <si>
    <t>Chi các chương trình MTQG</t>
  </si>
  <si>
    <t>Chi các chương trình mục tiêu, nhiệm vụ</t>
  </si>
  <si>
    <t>Chi chuyển nguồn sang năm sau</t>
  </si>
  <si>
    <t>Tổng thu NSNN</t>
  </si>
  <si>
    <t>Thu NSĐP</t>
  </si>
  <si>
    <t>TỔNG THU NSNN</t>
  </si>
  <si>
    <t>TỔNG THU CÂN ĐỐI NSNN</t>
  </si>
  <si>
    <t>Thu từ doanh nghiệp nhà nước</t>
  </si>
  <si>
    <t>Thuế VAT - TNDN</t>
  </si>
  <si>
    <t>Thu phí, lệ phí</t>
  </si>
  <si>
    <t>Phí và lệ phí trung ương</t>
  </si>
  <si>
    <t>Phí và lệ phí tỉnh</t>
  </si>
  <si>
    <t>Phí và lệ phí huyện</t>
  </si>
  <si>
    <t>Phí và lệ phí xã, phường, thị trấn</t>
  </si>
  <si>
    <t>Thu tiền cấp quyền khai thác khoáng sản</t>
  </si>
  <si>
    <t>Tiền cho thuê đất, thuê mặt nước</t>
  </si>
  <si>
    <t>Thu tiền sử dụng đất</t>
  </si>
  <si>
    <t>THU KẾT DƯ NGÂN SÁCH NĂM TRƯỚC</t>
  </si>
  <si>
    <t>THU CHUYỂN NGUỒN TỪ NĂM TRƯỚC SANG</t>
  </si>
  <si>
    <t>TỔNG CHI NGÂN SÁCH ĐỊA PHƯƠNG</t>
  </si>
  <si>
    <t>CHI CÂN ĐỐI NGÂN SÁCH ĐỊA PHƯƠNG</t>
  </si>
  <si>
    <t>Chi đầu tư cho các dự án</t>
  </si>
  <si>
    <t>Trong đó, theo lĩnh vực</t>
  </si>
  <si>
    <t>Chi giáo dục - đào tạo và dạy nghề</t>
  </si>
  <si>
    <t>Chi khoa học và công nghệ</t>
  </si>
  <si>
    <t>Trong đó:</t>
  </si>
  <si>
    <t>CHI CÁC CHƯƠNG TRÌNH MỤC TIÊU</t>
  </si>
  <si>
    <t xml:space="preserve">Chi các chương trình MTQG </t>
  </si>
  <si>
    <t>Chi các chương trình mục tiêu, nhiêm vụ</t>
  </si>
  <si>
    <t>CHI CHUYỂN NGUỒN SANG NĂM SAU</t>
  </si>
  <si>
    <t>CHI BỔ SUNG CÂN ĐỐI CHO NGÂN SÁCH CẤP DƯỚI</t>
  </si>
  <si>
    <t>CHI NGÂN SÁCH CẤP HUYỆN (XÃ) THEO LĨNH VỰC</t>
  </si>
  <si>
    <t>Chi y tế, dân số và gia đình</t>
  </si>
  <si>
    <t>Chi bảo vệ môi trường</t>
  </si>
  <si>
    <t>Chi hoạt động quản lý nhà nước, đảng, đoàn thể</t>
  </si>
  <si>
    <t>Chi bảo đảm xã hội</t>
  </si>
  <si>
    <t>Chi thường xuyên khác</t>
  </si>
  <si>
    <t>Phụ biểu số 05</t>
  </si>
  <si>
    <t>Bao gồm</t>
  </si>
  <si>
    <t>NS xã</t>
  </si>
  <si>
    <t>NSĐP</t>
  </si>
  <si>
    <t>CHI CÂN ĐỐI NSĐP</t>
  </si>
  <si>
    <t>Tên đơn vị</t>
  </si>
  <si>
    <t>3. Chi CTMTQG</t>
  </si>
  <si>
    <t>4. Dự phòng NS</t>
  </si>
  <si>
    <t>4. Chi chuyển nguồn sang năm sau</t>
  </si>
  <si>
    <t>Chi GD ĐT và dạy nghề</t>
  </si>
  <si>
    <t>Gồm</t>
  </si>
  <si>
    <t>Vốn đầu tư để thực hiện các CTMT, nhiệm vụ</t>
  </si>
  <si>
    <t>Vốn sự nghiệp thực hiện các chế độ, chính sách</t>
  </si>
  <si>
    <t>Vốn thực hiện các CTMT quốc gia</t>
  </si>
  <si>
    <t>Vốn ngoài nước</t>
  </si>
  <si>
    <t>Vốn trong nước</t>
  </si>
  <si>
    <t>Phụ biểu số 03</t>
  </si>
  <si>
    <t>Phụ biểu 04a</t>
  </si>
  <si>
    <t>Phụ biểu 04b</t>
  </si>
  <si>
    <t>CÂN ĐỐI QUYẾT TOÁN NGÂN SÁCH ĐỊA PHƯƠNG NĂM 2020</t>
  </si>
  <si>
    <t>Ngày …. tháng… năm 2021</t>
  </si>
  <si>
    <t>QUYẾT TOÁN THU NSNN NĂM 2020</t>
  </si>
  <si>
    <t>QUYẾT TOÁN CHI NGÂN SÁCH ĐỊA PHƯƠNG NĂM 2020</t>
  </si>
  <si>
    <t>QUYẾT TOÁN CHI THU NGÂN SÁCH NHÀ NƯỚC THEO MỤC LỤC NSNN NĂM 2020</t>
  </si>
  <si>
    <t>QUYẾT TOÁN CHI NGÂN SÁCH ĐỊA PHƯƠNG THEO MỤC LỤC NSNN NĂM 2020</t>
  </si>
  <si>
    <t>QUYẾT TOÁN CHI CHƯƠNG TRÌNH MỤC TIÊU THEO MỤC LỤC NSNN NĂM 2020</t>
  </si>
  <si>
    <t>THUYẾT MINH TĂNG, GIẢM CHI QUẢN LÝ HÀNH CHÍNH, ĐẢNG, ĐOÀN THỂ NĂM 2020</t>
  </si>
  <si>
    <t>CHI KHẮC PHỤC HẬU QUẢ THIÊN TAI NĂM 2020</t>
  </si>
  <si>
    <t>THUYẾT MINH TÌNH HÌNH SỬ DỤNG NGUỒN DỰ PHÒNG, TĂNG THU NGÂN SÁCH NĂM 2020</t>
  </si>
  <si>
    <t>BÁO CÁO TÌNH HÌNH KIỂM TOÁN, THANH TRA NĂM 2020</t>
  </si>
  <si>
    <t>Số xử lý năm 2020</t>
  </si>
  <si>
    <t>Năm 2020</t>
  </si>
  <si>
    <t>BÁO CÁO KẾT QUẢ THỰC HIỆN THU TIỀN SỬ DỤNG ĐẤT NĂM 2020</t>
  </si>
  <si>
    <t>Thực hiện năm 2020</t>
  </si>
  <si>
    <t>BÁO CÁO TÌNH HÌNH SỬ DỤNG NGUỒN THU TIỀN SỬ DỤNG ĐẤT NĂM 2020</t>
  </si>
  <si>
    <t>Nguồn thu năm 2020</t>
  </si>
  <si>
    <t>BÁO CÁO TÌNH HÌNH SỬ DỤNG NGUỒN BỔ SUNG CÓ MỤC TIÊU TỪ NGÂN SÁCH CẤP TỈNH NĂM 2020</t>
  </si>
  <si>
    <t>BÁO CÁO TÌNH HÌNH SỬ DỤNG NGUỒN KINH PHÍ THỰC HIỆN CCTL NĂM 2020</t>
  </si>
  <si>
    <t>Kinh phí còn lại chưa sử dụng chuyển sang năm 2021</t>
  </si>
  <si>
    <t>QUYẾT TOÁN NGUỒN THU NGÂN SÁCH NHÀ NƯỚC TRÊN ĐỊA BÀN THEO LĨNH VỰC NĂM 2020</t>
  </si>
  <si>
    <t>QUYẾT TOÁN CHI NGÂN SÁCH ĐỊA PHƯƠNG TỪNG XÃ NĂM 2020</t>
  </si>
  <si>
    <t>ỦY BAN NHÂN DÂN</t>
  </si>
  <si>
    <t>THỊ XÃ HỒNG LĨNH</t>
  </si>
  <si>
    <t>TM. ỦY BAN NHÂN DÂN</t>
  </si>
  <si>
    <t>CHỦ TỊCH</t>
  </si>
  <si>
    <t>Nguyễn Huy Hùng</t>
  </si>
  <si>
    <t>Nguyễn Thái Diễn</t>
  </si>
  <si>
    <t>NS cấp thị xã</t>
  </si>
  <si>
    <t>NS cấp phường, xã</t>
  </si>
  <si>
    <t xml:space="preserve">Bổ sung cân đối </t>
  </si>
  <si>
    <t xml:space="preserve"> </t>
  </si>
  <si>
    <t>Chi Văn hóa - TT; Phát thanh</t>
  </si>
  <si>
    <t>Chi quản lý NN, đảng đoàn thể</t>
  </si>
  <si>
    <t xml:space="preserve">Chi Văn hóa  - Thông tin - Thể thao </t>
  </si>
  <si>
    <t>Hỗ  trợ hoạt động của khối nội chính và các cơ quan</t>
  </si>
  <si>
    <t>Chi hoạt động cơ quan quản lý nhà nước, đảng, đoàn thể (đã  phân bổ về đơn vị)</t>
  </si>
  <si>
    <t>Kinh phí đại hội Đảng</t>
  </si>
  <si>
    <t>Kinh phí thực hiện các đề án tin học  (gđ 2)</t>
  </si>
  <si>
    <t>Hỗ trợ thành lập mới HTX</t>
  </si>
  <si>
    <t>Hỗ trợ kinh phí đào tạo</t>
  </si>
  <si>
    <t>Hỗ trợ Ngân hàng chính sách thực hiện chương trình vay vốn</t>
  </si>
  <si>
    <t>Chi nguồn kinh phí cải cách tiền lương</t>
  </si>
  <si>
    <t>Kinh phí tuyên truyền quảng bá thị xã Hồng Lĩnh</t>
  </si>
  <si>
    <t>Kinh phí cán bộ công chức đi tập huấn dài ngày và các đoàn đi công tác chưa bố trí dự toán đầu năm</t>
  </si>
  <si>
    <t>Kinh phí thực hiện NQ18,19 của BCH TW</t>
  </si>
  <si>
    <t>Kinh phí thực hiện nhiệm vụ giỗ tổ Hùng Vương</t>
  </si>
  <si>
    <t>Kinh phí tổ chức ngày doanh nhân Việt Nam</t>
  </si>
  <si>
    <t>Kinh phí lặp đặt hệ thống truyền thanh thị xã và các phường, xã</t>
  </si>
  <si>
    <t>Kinh phí tiếp các đoàn khách về làm việc thị xã</t>
  </si>
  <si>
    <t xml:space="preserve">Kinh phí hỗ trợ nghiên cứu, học tập kinh nghiệm các mô hình sản xuất công nghiệp </t>
  </si>
  <si>
    <t>Kinh phí biên soạn niên gián thống kê năm 2019</t>
  </si>
  <si>
    <t>Chi dự phòng ngân sách</t>
  </si>
  <si>
    <t xml:space="preserve">  THỊ XÃ HỒNG LĨNH</t>
  </si>
  <si>
    <t>b. Nguồn bổ sung trong năm (Chi tiết theo nguồn thông báo của tỉnh: Bảo lụt; Hạn hán; Dịch bệnh...)</t>
  </si>
  <si>
    <t xml:space="preserve">  - Dịch bệnh</t>
  </si>
  <si>
    <t xml:space="preserve"> + Dịch tả lợn Châu Phi</t>
  </si>
  <si>
    <t>a. Nguồn năm trước chưa sử dụng chuyển sang năm nay (Chi tiết theo nguồn thông báo của tỉnh: Bảo lụt; Hạn hán; Dịch bệnh...)</t>
  </si>
  <si>
    <t xml:space="preserve">  + Kinh phí hỗ trợ phòng, chống dịch tả lợn Châu Phi</t>
  </si>
  <si>
    <t xml:space="preserve"> + Kinh phí dịch covid 19</t>
  </si>
  <si>
    <t>chuyển nguồn: 563,743 triệu đồng có đưa vào bc chi chuyển nguồn NS cấp huyện không</t>
  </si>
  <si>
    <t xml:space="preserve"> - Từ nguồn Dự phòng NS các cấp</t>
  </si>
  <si>
    <t xml:space="preserve"> + Trung tâm Ứng dụng KHKT &amp; BVCT Vật nuôi: 40% kinh phí mua vắc xin lở mồm, long móng phục vụ tiêm phòng cho trâu, bò đợt 1 năm 2020</t>
  </si>
  <si>
    <t xml:space="preserve"> + Kinh phí phòng chống dịch bệnh Covid 19</t>
  </si>
  <si>
    <t xml:space="preserve">     Phòng Y tế: </t>
  </si>
  <si>
    <t xml:space="preserve">     Trung tâm Y tế thị xã Hồng Lĩnh</t>
  </si>
  <si>
    <t xml:space="preserve">     Hội Liên hiệp phụ nữ thị xã</t>
  </si>
  <si>
    <t xml:space="preserve">    Phòng Lao động - TBXH</t>
  </si>
  <si>
    <t xml:space="preserve">    Công an thị xã</t>
  </si>
  <si>
    <t>NS tỉnh, huyện</t>
  </si>
  <si>
    <t>NS tỉnh</t>
  </si>
  <si>
    <t>Kiểm tra lại chỗ Trung tâm Y tế</t>
  </si>
  <si>
    <t xml:space="preserve"> - Nguồn Mặt trận tỉnh hỗ trợ về</t>
  </si>
  <si>
    <t xml:space="preserve">  + Kinh phí Dịch tả Lợn Châu Phi</t>
  </si>
  <si>
    <t>Nguyễn Sỹ Hùng</t>
  </si>
  <si>
    <t xml:space="preserve">    GIÁM ĐỐC KBNN HỒNG LĨNH</t>
  </si>
  <si>
    <t xml:space="preserve">Dự phòng thị xã chi cho các đơn vị cấp thị xã </t>
  </si>
  <si>
    <t>Dự phòng thị xã chi cho các phường, xã</t>
  </si>
  <si>
    <t>Chi quản lý Nhà nước, Đảng, đoàn thể</t>
  </si>
  <si>
    <t>Chi sự nghiệp Văn hóa - Truyền thông</t>
  </si>
  <si>
    <t>Chi sự nghiệp Y tế</t>
  </si>
  <si>
    <t xml:space="preserve">Chi đảm bảo xã hội </t>
  </si>
  <si>
    <t>Chi An ninh - Quốc phòng</t>
  </si>
  <si>
    <t>Chi khác NS</t>
  </si>
  <si>
    <t>Ngân sách cấp thị xã</t>
  </si>
  <si>
    <t>Ngân sách cấp phường, xã</t>
  </si>
  <si>
    <t xml:space="preserve">  -</t>
  </si>
  <si>
    <t>Tăng thu tiền cấp quyền sử dụng đất và thuê đất</t>
  </si>
  <si>
    <t xml:space="preserve"> +</t>
  </si>
  <si>
    <t>Tăng thu từ thuế, phí, lệ phí</t>
  </si>
  <si>
    <t>Số nguồn tăng thu của BH đã chi</t>
  </si>
  <si>
    <t>Nam Hồng</t>
  </si>
  <si>
    <t>p.Dâu; Liêu chênh lệch thu -chi</t>
  </si>
  <si>
    <t xml:space="preserve">Số nguồn NH thu -chi </t>
  </si>
  <si>
    <t xml:space="preserve">Số tăng thu đậu Liêu đã chi </t>
  </si>
  <si>
    <t>Số nguồn thu - chi đức thuận</t>
  </si>
  <si>
    <t>P. Đức Thuận</t>
  </si>
  <si>
    <t xml:space="preserve">Số chi chuyển nguồn ĐT đã chi </t>
  </si>
  <si>
    <t>Trung Lương</t>
  </si>
  <si>
    <t>Số nguồn thu - chi Thuận Lộc</t>
  </si>
  <si>
    <t xml:space="preserve">  + Trong đó tiền đất </t>
  </si>
  <si>
    <t xml:space="preserve">  +  số từ phí lệ p hí</t>
  </si>
  <si>
    <t>Vậu số tăng thu thuế phí lệ phí đã chi</t>
  </si>
  <si>
    <t xml:space="preserve">Xã Thuận Lộc </t>
  </si>
  <si>
    <t>Bắc Hồng</t>
  </si>
  <si>
    <t>Đậu Liêu</t>
  </si>
  <si>
    <t xml:space="preserve"> - </t>
  </si>
  <si>
    <t>5.1</t>
  </si>
  <si>
    <t xml:space="preserve">Phường Bắc Hồng </t>
  </si>
  <si>
    <t>Phường Nam Hồng</t>
  </si>
  <si>
    <t>Phường Đậu Liêu</t>
  </si>
  <si>
    <t xml:space="preserve">Phường Đức Thuận </t>
  </si>
  <si>
    <t>Phường Trung Lương</t>
  </si>
  <si>
    <t>Lương Thị Thanh Mai</t>
  </si>
  <si>
    <t xml:space="preserve">                                                 Người tổng hợp </t>
  </si>
  <si>
    <t xml:space="preserve">TRƯỞNG PHÒNG </t>
  </si>
  <si>
    <t>Ngày        tháng 5 năm 2021</t>
  </si>
  <si>
    <t xml:space="preserve">                               Ngày …. tháng 5 năm 2021</t>
  </si>
  <si>
    <t>Giảm quyết toán năm sau</t>
  </si>
  <si>
    <t xml:space="preserve"> ỦY BAN NHÂN DÂN</t>
  </si>
  <si>
    <t xml:space="preserve"> THỊ XÃ HỒNG LĨNH</t>
  </si>
  <si>
    <t>3.1</t>
  </si>
  <si>
    <t>Phường Đức Thuận</t>
  </si>
  <si>
    <t xml:space="preserve">Chỉnh trang đô thị TDP Đồng Thuận, phường Đức Thuận năm 2019 </t>
  </si>
  <si>
    <t xml:space="preserve">Chỉnh trang đô thị đường giao thông bất khả kháng TDP Thuận Hòa, phường Đức Thuận năm 2019 </t>
  </si>
  <si>
    <t>Chỉnh trang đô thị đường giao thông bất khả kháng TDP Thuận An, phường Đức Thuận năm 2019</t>
  </si>
  <si>
    <t xml:space="preserve">Chỉnh trang đô thị TDP Thuận Hòa, phường Đức Thuận năm 2019 </t>
  </si>
  <si>
    <t xml:space="preserve">Chỉnh trang đô thị các tuyến đường TDP Ngọc Sơn, phường Đức Thuận năm 2019 </t>
  </si>
  <si>
    <t xml:space="preserve">Chỉnh trang đô thị TDP Thuận An, phường Đức Thuận năm 2019 (tuyến từ đường Thống Nhất đến nhà ông Hiển) </t>
  </si>
  <si>
    <t xml:space="preserve">Chỉnh trang đô thị tuyến đường TDP Thuận Minh phường Đức Thuận năm 2019 (tuyến từ nhà ông Hải đến nhà ông Tân) </t>
  </si>
  <si>
    <t>2.1</t>
  </si>
  <si>
    <t>2.2</t>
  </si>
  <si>
    <t>Chỉnh trang đô thị TDP Tuần Cầu (Tuyến từ nhà ông Nguyễn Ngọc Luân đến đường Vòng)</t>
  </si>
  <si>
    <t>Chỉnh trang đô thị TDP Trung Hậu, phường Trung Lương năm 2020</t>
  </si>
  <si>
    <t>Kinh phí bỏ bờ vùng bờ thửa</t>
  </si>
  <si>
    <t>Kinh phí thưởng đạt sản phẩm OCOP dao Thái Hà</t>
  </si>
  <si>
    <t>Kinh phí hỗ trợ ông Nguyễn Viết Hào nghĩ việc</t>
  </si>
  <si>
    <t>Kinh phí hỗ trợ giống lúa mới</t>
  </si>
  <si>
    <t>2.3</t>
  </si>
  <si>
    <t>Chỉnh trang đô thị TDP5 (tuyến từ nhà ông Vỹ đến nhà bà Hoa)</t>
  </si>
  <si>
    <t>Cải tạo, sữa chữa phòng làm việc của bộ phận tiếp nhận và trả kết quả</t>
  </si>
  <si>
    <t>Sửa chữa, cải tạo cổng, lối vào đài tưởng niệm</t>
  </si>
  <si>
    <t xml:space="preserve">Chỉnh trang đô thị TDP 1 </t>
  </si>
  <si>
    <t>Chỉnh trang đô thị TDP4,5 phường Đậu Liêu (tuyến từ nhà ông Nguyễn Gia Quốc đến nhà ông Bùi Phương Nam)</t>
  </si>
  <si>
    <t>2.4</t>
  </si>
  <si>
    <t>Xã Thuận Lộc</t>
  </si>
  <si>
    <t>1.1</t>
  </si>
  <si>
    <t xml:space="preserve">Đường giao thông nông thôn phường Đức Thuận </t>
  </si>
  <si>
    <t>Các hạng mục phụ trợ và nâng cấp khuôn viên trụ sở UBND phường</t>
  </si>
  <si>
    <t>Chỉnh trang đô thị TDP1</t>
  </si>
  <si>
    <t>Chỉnh trang đô thị TDP6,7</t>
  </si>
  <si>
    <t>Kinh phí cấp giấy chứng nhận QSDĐ nông nghiệp cho các hộ dân xâm canh trên địa bàn</t>
  </si>
  <si>
    <t>Kinh phí chỉnh trang đô thị xã Thuận Lộc</t>
  </si>
  <si>
    <t>Kinh phí chỉnh trang đô thị thôn Hồng Lam</t>
  </si>
  <si>
    <t>Thuận Lộc</t>
  </si>
  <si>
    <t>Kinh phí thực hiện trùng tu, tôn tạo di tích xuống cấp nhà thờ Trần  Trọng Giới</t>
  </si>
  <si>
    <t>Kinh phí chỉnh trang đô thị đường lên chùa Móc TDP Phúc Sơn</t>
  </si>
  <si>
    <t>Chỉnh trang đô thị TDP Tiên Sơn và Tân Miếu</t>
  </si>
  <si>
    <t>Chỉnh trang đô thị  đường Hói Mới</t>
  </si>
  <si>
    <t>Chỉnh trang đô thị đường gom dân sinh vào Đền Cả</t>
  </si>
  <si>
    <t>Nam  Hồng</t>
  </si>
  <si>
    <t>KP xây dựng mới công trình Nhà văn hóa TDP4</t>
  </si>
  <si>
    <t>BÁO CÁO CHI CHUYỂN NGUỒN NGÂN SÁCH CẤP THỊ XÃ SANG NĂM SAU</t>
  </si>
  <si>
    <t xml:space="preserve">  - Một số công trình
 xây dựng cơ bản mới 
thực hiện tạm ứng  kinh phí chưa có khối lượng thanh toán
 thực chi nên phải thực hiện chuyển nguồn sang năm quyết toán.</t>
  </si>
  <si>
    <t xml:space="preserve">Chỉnh trang đô thị tuyến đường giao thông nội phường các tổ dân phố 4,5,6 phường Đậu Liêu (giai đoạn 1) </t>
  </si>
  <si>
    <t xml:space="preserve">Lát vỉa hè và trồng cây đường Nguyễn Ái Quốc (đoạn từ đường Phan Kính đến ngã tư Bùi Cầm Hổ) </t>
  </si>
  <si>
    <t>Nâng cấp đường Trường Chinh đoạn từ đường Phan Đình Phùng đến đường Nguyễn Khắc Viện (giai đoạn 1)</t>
  </si>
  <si>
    <t>Chỉnh trang đô thị nâng cấp tuyến đường nối QL1 với đường Nguyễn Du (TDP Thuận Minh)</t>
  </si>
  <si>
    <t>Kênh thoát nước từ hồ sinh học nhà Lê, phường Đậu Liêu</t>
  </si>
  <si>
    <t>Hội trường UBND phường Đức Thuận</t>
  </si>
  <si>
    <t>Đường động cơ trong khu căn cứ chiến đấu khu vực phòng thủ thị xã Hồng Lĩnh</t>
  </si>
  <si>
    <t>Sửa chữa cơ sở vật chất và trang thiết bị phục vụ dạy học tại TT Bồi dưỡng chính trị</t>
  </si>
  <si>
    <t xml:space="preserve">Hỗ trợ các trường sáp nhập xây dựng và sửa chữa </t>
  </si>
  <si>
    <t>Hỗ trợ kinh phí sáp nhập trường</t>
  </si>
  <si>
    <t>Trạm y tế xã Thuận Lộc</t>
  </si>
  <si>
    <t>Đài tưởng niệm, lát sân, điện chiếu sáng khu tượng đài Liệt sỹ</t>
  </si>
  <si>
    <t>Chỉnh trang đô thị cải tạo, nâng cấp tuyến đường từ đường Trần Phú vào nhà máy gạch Thuận Lộc, phường Nam Hồng</t>
  </si>
  <si>
    <t>Chỉnh trang đô thị cải tạo, nâng cấp tuyến đường Nguyễn Thị Minh Khai, phường Bắc Hồng</t>
  </si>
  <si>
    <t>Nhà học 3 tầng 6 phòng và các hạng mục phụ trợ Trường Mầm non Bắc Hồng</t>
  </si>
  <si>
    <t>Cầu qua khe Bình Lạng</t>
  </si>
  <si>
    <t>Hệ thống điện chiếu sáng, lát vỉa hè đường phía Nam bệnh viện đa khoa thị xã</t>
  </si>
  <si>
    <t>Đường Võ Nguyên Giáp đoạn từ Km2+620 đến Km2+791,26 (phải tuyến)</t>
  </si>
  <si>
    <t>Đường giao thông phía Đông nhà máy gạch Thuận Lộc, phường Nam Hồng</t>
  </si>
  <si>
    <t>Nhà đa chức năng 10 phòng, 2 tầng trường TH Thuận Lộc</t>
  </si>
  <si>
    <t>Nhà đa chức năng 2 tầng, 10 phòng trường THCS Trung Lương</t>
  </si>
  <si>
    <t>Đường giao thông Hồng Nguyệt xã Thuận Lộc</t>
  </si>
  <si>
    <t>Nhà học 02 tầng trường THCS Nam Hồng</t>
  </si>
  <si>
    <t>Nhà học 02 tầng, 6 phòng và nâng cấp, cải tạo nhà học 02 tầng, 8 phòng trường MN Trung Lương</t>
  </si>
  <si>
    <t>Nhà học 2 tầng, 4 phòng và nâng cấp cải tạo nhà học 2 tầng, 8 phòng trường MN Đức Thuận</t>
  </si>
  <si>
    <t>Hỗ trợ hoạt động Văn phòng Thị ủy</t>
  </si>
  <si>
    <t>Hỗ trợ Kho bạc NN Hồng Lĩnh</t>
  </si>
  <si>
    <t>Hỗ trợ kinh phí cho Cụm 8, Bộ Tham mưu Quân khu 4, thị xã Hồng Lĩnh</t>
  </si>
  <si>
    <t>Kinh phí thực hiện chính sách bảo vệ môi trường năm 2018 theo Quyết định số 3751/QĐ-UBND ngày 11/12/2018 của UBND tỉnh</t>
  </si>
  <si>
    <t>Cấp kinh phí chi trả trợ cấp một lần đối với người có thành tích tham gia kháng chiến được tằng Bằng khen đợt 2 năm 2018 theo Quyết định số 214/QĐ-UBND ngày 15/01/2019 của UBND tỉnh</t>
  </si>
  <si>
    <t>Kinh phí thực hiện chính sách khuyến khích phát triển nông nghiệp, nông thôn đợt 2 theo Quyết định số 311/QĐ-UBND ngày 24/01/2019 của UBND tỉnh</t>
  </si>
  <si>
    <t>Kinh phí hỗ trợ phòng, chống dịch tả lợn Châu Phi</t>
  </si>
  <si>
    <t>Hỗ trợ kinh phí cho Cụm 8</t>
  </si>
  <si>
    <t>Hỗ trợ kinh phí cho Thị ủy</t>
  </si>
  <si>
    <t xml:space="preserve"> Kinh phí hỗ trợ Chương trình Tái cơ cấu kinh tế nông nghiệp và phòng, chống thiên tai, ổn định đời sống dân cư theo Quyết định số 2438/QĐ-UBND ngày 20/8/2018 của UBND tỉnh</t>
  </si>
  <si>
    <t>Kinh phí hỗ trợ người có công với Cách mạng về nhà ở theo Quyết định số 22/2013/QĐ-TTg của Thủ tướng Chính phủ (tại Quyết định số 2521/QĐ-UBND ngày 24/8/2018 của UBND tỉnh)</t>
  </si>
  <si>
    <t>Kinh phí đào tạo nghề cho LĐNT</t>
  </si>
  <si>
    <t>Kinh phí thực hiện Chương trình mục tiêu phát triển hệ thống trợ giúp xã hội năm 2018 theo Quyết định số 2559/QĐ-UBND ngày 28/8/2018 của UBND tỉnh</t>
  </si>
  <si>
    <t>Hỗ trợ kinh phí cho UBND thị xã Hồng Lĩnh để bố trí kinh phí thực hiện một số nhiệm vụ cần thiết, cấp bách theo Quyết định số 351/QĐ-UBND ngày 28/01/2019 của UBND tỉnh</t>
  </si>
  <si>
    <t>Hỗ trơ kinh phí xử lý hụt thu ngân sách cho các huyện, thành phố, thị xã theo Quyết định số 04/QĐ-UBND ngày 02/01/2019 của UBND tỉnh</t>
  </si>
  <si>
    <t>Kinh phí khôi phục rét đậm rét hại Vụ Xuân năm 2016 (đợt 3)</t>
  </si>
  <si>
    <t>Kinh phí thực hiện chính sách khuyến khích phát triển nông nghiệp, nông thôn và cơ chế xây dựng nông thôn mới theo NQ số 123/2018/NQ-HDDND ngày 13/12/2018</t>
  </si>
  <si>
    <t xml:space="preserve">Nguồn kinh phí hỗ trợ phát triển đất trồng lúa </t>
  </si>
  <si>
    <t xml:space="preserve">Hạ tầng kỷ thuật khu dân cư phía Đông trung tâm dạy nghề, hướng nghiệp và giáo dục thường xuyên Hồng Lĩnh </t>
  </si>
  <si>
    <t>Nâng cấp đường trường chinh đoạn từ đường Phan Đình Phùng đến đường Nguyễn Khắc Viện (gđ 1) (Tiểu mục 0961)</t>
  </si>
  <si>
    <t>Nhà làm việc 02  tầng UBND thị xã (Tiểu mục 0961)</t>
  </si>
  <si>
    <t xml:space="preserve">Nhà học 2 tầng, 6 phòng và nâng cấp, cải tạo nhà học 2 tầng, 8 phòng Trường Mầm non Trung Lương </t>
  </si>
  <si>
    <t>Lát vỉa hè và trồng cây đường Quang Trung (đoạn từ ngã tư giao quốc lộ 8A đến đường Phan Kĩnh)</t>
  </si>
  <si>
    <t>Hạ tầng khu dân cư xen dắm tổ 2, phường Bắc Hồng</t>
  </si>
  <si>
    <t>Sửa chữa, nâng cấp đường vào Trung tâm phường Đức Thuận (lý trình Km2+734,43 đến Km3+12,13)</t>
  </si>
  <si>
    <t>Nhà học chức năng và hiệu bộ 2 tầng Trường Tiểu học Đức Thuận</t>
  </si>
  <si>
    <t>Cải tạo, nâng cấp Trường THCS Bắc Hồng</t>
  </si>
  <si>
    <t>Chỉnh trang đô thị tuyến đường giao thông nội phường các tổ dân phố 4,5,6 phường Đậu Liêu (giai đoạn 1)</t>
  </si>
  <si>
    <t>Sửa chữa, nâng cấp nhà học 2 tầng, 6 phòng Trường Tiểu học Thuận Lộc (nhà số 2)</t>
  </si>
  <si>
    <t>Sửa chữa, nâng cấp nhà học 2 tầng, 6 phòng Trường Tiểu học Trung Lương (nhà số 2)</t>
  </si>
  <si>
    <t>Tuyến kênh Nương Lành, thôn Phúc Thuận, xã Thuận Lộc</t>
  </si>
  <si>
    <t>Lát vỉa hè và trồng cây đường Quang Trung (đoạn từ đường Phan Kính đến vòng xuyến ngã tư Bùi Cầm Hổ)</t>
  </si>
  <si>
    <t>Xây dựng 02 tuyến đường giao thông (gồm cả hệ thống cấp điện, cấp nước) và mươngthoát nước tại Khu dân cư Tổ dân phố 6, phường Đậu Liêu</t>
  </si>
  <si>
    <t>Trồng cây xanh trên đường Lê Hữu Trác, thị xã Hồng Lĩnh (đoạn từ đường Phan Kính đến đường Trần Nhân Tông)</t>
  </si>
  <si>
    <t xml:space="preserve">Lắp dựng khung trang trí trên tuyến đường Sử Hy Nhan và đường 3/2, thị xã Hồng Lĩnh </t>
  </si>
  <si>
    <t>Nâng cấp, cải tạo Trường THCS Đậu Liêu</t>
  </si>
  <si>
    <t>Nhà đa chức năng 10 phòng, 2 tầng trường THCS Thuận Lộc</t>
  </si>
  <si>
    <t>Trồng cây xanh giải phân cách đường Nguyễn Nghiễm, đoạn Km0+00-Km0+515</t>
  </si>
  <si>
    <t>Xây dựng 02 tuyến đường giao thông (gồm cả hệ thống cấp điện, cấp nước) và mươngthoát nước tại Khu dân cư Tổ dân phố 6, phường Đậu Liêu (giai đoạn 2)</t>
  </si>
  <si>
    <t>Đường Trần Nhân Tông đoạn từ Nguyễn Đổng Chi đến đường Lê Hữu Trác, thị xã Hồng Lĩnh (giai đoạn 1)</t>
  </si>
  <si>
    <t>Xây dựng nhà học, nhà vệ sinh, cải tạo mái che bể bơi ngoài trời Trường Tiểu học Nam Hồng</t>
  </si>
  <si>
    <t>Chỉnh trang đô thị, cải tạo nâng cấp tuyến đường Thái Kính, phường Đậu Liêu (gia đoạn 1)</t>
  </si>
  <si>
    <t>Trồng cây xanh trên một số tuyến đường đô thị trên địa bàn thị xã Hồng Lĩnh (Trồng cây xanh trên một số tuyến đường đô thị và Công viên Trung tâm thị xã Hồng Lĩnh)</t>
  </si>
  <si>
    <t xml:space="preserve">Nâng cấp tuyến đường giao thông nội đồng từ đường Thống Nhất đến ruộng bà Trần Thị Hạ. </t>
  </si>
  <si>
    <t>Hỗ trợ kinh phí công trình chỉnh trang đô thị, cải tạo, nâng cấp đường Ngô Đức Kế, phường Bắc Hồng (đoạn từ QL1A đến đường Cao Thắng)</t>
  </si>
  <si>
    <t>Sửa chưa định kỳ một số tuyến đường thị xã Hồng Lĩnh năm 2020: Tuyến đường Cao Thắng và tuyến đường Nam Hồng -Thuận Lộc</t>
  </si>
  <si>
    <t>Sửa chưa định kỳ một số tuyến đường thị xã Hồng Lĩnh năm 2020: Tuyến đường Thống Nhất, Tiên Sơn, Kinh Dương Vương</t>
  </si>
  <si>
    <t>Đường Trục chính vào Trung tâm thị xã</t>
  </si>
  <si>
    <t>Kinh phí thực hiện Nghị quyết số 150/2019/NQ-HĐND ngày 17/7/2019 của HĐND tỉnh về chính sách giải quyết việc làm, hỗ trơ người lao động đi làm việc ở nước ngoài theo hợp đồng giai đoạn 2019-2025 tại Quyết định số 834/QĐ-UBND ngày 13/3/2020 của UBND tỉnh</t>
  </si>
  <si>
    <t>Kinh phí bồi dưỡng thêm cho cán bộ thôn, tổ dân phố, tổ liên gia làm nhiệm vụ phòng, chống dịch COVID 19 theo Quyết định số 1108/QĐ-UBND ngày 06/4/2020 của UBND tỉnh</t>
  </si>
  <si>
    <t>Cấp ứng kinh phí thực hiện kế hoạch hỗ trợ chính sách khuyến khích phát triển nông nghiệp nông thôn và cơ chế xây dựng nông thôn mới theo Nghị quyết số 123/2018/NQ-HĐND ngày 13/12/2018 của HĐND tỉnh</t>
  </si>
  <si>
    <t>Kinh phí hỗ trợ người dân gặp khó khăn do ảnh hưởng của dịch bệnh COVID-19 theo Quyết định số 1343/QĐ-UBND ngày 28/4/2020 của UBND tỉnh</t>
  </si>
  <si>
    <t>Phân bổ kinh phí hỗ trợ các đơn vị thực hiện  nhiệm vụ "Nâng cao chất lượng đào tạo nghề cho lao động nông thôn" theo Quyết định số 2106/QĐ-UBND ngày 07/7/2020 của UBND tỉnh</t>
  </si>
  <si>
    <t xml:space="preserve">Kinh phí hoạt động sự nghiệp y tế </t>
  </si>
  <si>
    <t>Cấp kinh phí cho UBND thị xã Hồng Lĩnh để thực hiện nhiệm vụ và bù hụt thu năm 2020 theo Quyết định số 268/QĐ-UBND ngày 19/01/2021 của UBND tỉnh</t>
  </si>
  <si>
    <t>Cấp ứng kinh phí thực hiện chính sách bảo vệ môi trường năm 2020 theo Quyết định số 3572/QĐ-UBND ngày 22/10/2020 của UBND tỉnh</t>
  </si>
  <si>
    <t>Cấp ứng kinh phí thực hiện chính sách chăn nuôi lợn theo Quyết định số 3729/QĐ-UBND ngày 04/11/2020 của UBND tỉnh</t>
  </si>
  <si>
    <t>Cấp kinh phí thực hiện Đề án "Quản lý hoạt động truyền thanh - truyền hình cấp huyện" theo Quyết định số 4072/QĐ-UBND ngày 30/11/2020 của UBND tỉnh</t>
  </si>
  <si>
    <t>Cấp hỗ trợ kinh phí phòng, chống dịch bệnh Covid-19 cho các địa phương (đợt 1 năm 2020) theo Quyết định số 4200/QĐ-UBND ngày 08/12/2020 của UBND tỉnh</t>
  </si>
  <si>
    <t xml:space="preserve"> kinh phí thực hiện thu thập, xử lý thông tin thị trường lao động năm 2020 theo Quyết định số 4315/QĐ-UBND ngày 18/12/2020 của UBND tỉn</t>
  </si>
  <si>
    <t>Công trình Cải tạo nâng cấp trường tiểu học Đậu Liêu (Tiểu mục 0961)</t>
  </si>
  <si>
    <t xml:space="preserve">Kinh phí hoạt động Trung tâm học tập cộng đồng </t>
  </si>
  <si>
    <t xml:space="preserve">Kinh phí thực hiện đề án tin học (giai đoạn 2) </t>
  </si>
  <si>
    <t>Chỉnh trang đô thị tuyến đường giao thông nội phường các tổ dân phố 4,5,6 phường Đậu Liêu (giai đoạn 2)</t>
  </si>
  <si>
    <t>Hệ thống điện chiếu sáng đường Đào Tấn (đường Đê La Giang, phường Trung Lương)</t>
  </si>
  <si>
    <t>Cải tạo nâng cấp nhà học đa chức năng, nhà hiệu bộ, nhà ăn, nhà vệ sinh và các hạng mục phụ trợ Trường Tiểu học Bắc Hồng</t>
  </si>
  <si>
    <t>Cải tạo, nâng cáp nhà học 2 tầng8 phòng, xây dựng nhà hiệu bộ 2 tầng và các hạng mục phụ trợ Trường Trung học cơ sở Trung Lương</t>
  </si>
  <si>
    <t>Cải tạo, nâng cấp nhà học 2 tầng 8 phòng, nhà đa chức năng, xây mới nhà học 3 phòng 2 tầng, nhà bếp và các hạng mục phụ trợ Trường Mầm non Nam Hồng</t>
  </si>
  <si>
    <t>Đường Trần Nhân Tông đoạn từ Nguyễn Đổng Chi đến đường Lê Hữu Trác thị xã Hồng Lĩnh (giai đoạn 1)</t>
  </si>
  <si>
    <t>Hồng Lĩnh, ngày …. tháng 5 năm 2021</t>
  </si>
  <si>
    <t>Kiên cố hóa kênh mương Thôn Hồng Lam, xã Thuận Lộc (Tuyến kênh Sao Nhà đến Đồng Tùng)</t>
  </si>
  <si>
    <t>Nguồn thực hiện CTMT quốc gia xây dựng NTM (nguồn đầu tư phát triển)</t>
  </si>
  <si>
    <t>Hỗ trợ lại 50 % tiền đất thu trên địa bàn xã trong năm 2020 để thực hiện trả nợ khắc phục tiêu chí Giao thông trong xây dựng nông thôn mới (TM: 0968)</t>
  </si>
  <si>
    <t>Hỗ trợ lại 50% tiền đất thu trên địa bàn xã trong 6 tháng đầu năm 2020 để trả nợ khác phục tiêu chí Giao thông trong xây dựng nông thôn mới(TM: 0961)</t>
  </si>
  <si>
    <t>1.2</t>
  </si>
  <si>
    <t xml:space="preserve">Nguồn kinh phí thực hiện Trùng tu, tôn tạo chống xuống cấp di tích Nhà thờ Trần Văn Khải </t>
  </si>
  <si>
    <t xml:space="preserve">50% kinh phí hỗ trợ người 
trồng lúa để thực hiện áp dụng giống lúa mới, tiến bộ kỹ thuật, công nghệ mới trong sản xuất lúa, hỗ trợ liên kết, tiêu thụ sản phẩm
</t>
  </si>
  <si>
    <t xml:space="preserve">Thuận Lộc </t>
  </si>
  <si>
    <t>Đức Thuận</t>
  </si>
  <si>
    <t>Số tuyệt
 đối</t>
  </si>
  <si>
    <t xml:space="preserve">   ỦY BAN NHÂN DÂN</t>
  </si>
  <si>
    <t xml:space="preserve">                              Ngày      tháng  5 năm 2021</t>
  </si>
  <si>
    <t xml:space="preserve">Chi tiền đất xã </t>
  </si>
  <si>
    <t>Xã Thuận Lộc: Sửa chữa điểm trường cũ THCS làm trụ sở CA</t>
  </si>
  <si>
    <t>Nguồn năm 2019 chưa sử dụng hết chuyển sang</t>
  </si>
  <si>
    <t>Nguồn CCTL năm 2020</t>
  </si>
  <si>
    <t>70% thực hiện thu năm 2019 so với dự toán 2019</t>
  </si>
  <si>
    <t>50% tăng thu dự toán năm 2020 so với dự toán năm 2019</t>
  </si>
  <si>
    <t>10% chi thường xuyên dự toán năm 2020 tăng thêm so với dự toán năm 2019</t>
  </si>
  <si>
    <t xml:space="preserve"> Kinh phí thắp hương thờ cúng liệt sỹ; thăm hỏi, tặng quà đối tượng có công với cách mạng và tổ chức các hoạt động nhân dịp Tết Cổ Truyền - Xuân Canh Tý năm 2020 </t>
  </si>
  <si>
    <t xml:space="preserve"> Kinh phí chúc thọ, mừng thọ cho người cao tuổi và kinh phí cho các đối tượng bảo trợ xã hội có hoàn cảnh đặc biệt khó khăn dịp Tết Canh Tý năm 2020</t>
  </si>
  <si>
    <t xml:space="preserve">Kinh phí chi trả tiền trợ cấp mai táng phí đối với đối tượng đã từ trần </t>
  </si>
  <si>
    <t xml:space="preserve">Cấp kinh phí thực hiện chính sách tinh giản biên chế theo Nghị định số 108/2014/NĐ-CP ngày 20/11/2014 của Chính phủ </t>
  </si>
  <si>
    <t>Kinh phí thực hiện Nghị quyết số 150/2019/NQ-HĐND ngày 17/7/2019 của HĐND tỉnh về chính sách giải quyết việc làm, hỗ trơ người lao động đi làm việc ở nước ngoài theo hợp đồng giai đoạn 2019-2025</t>
  </si>
  <si>
    <t xml:space="preserve">Kinh phí thực hiện Chương trình mục tiêu Y tế - Dân số trên địa bàn tỉnh năm 2020 </t>
  </si>
  <si>
    <t xml:space="preserve"> Kinh phí bồi dưỡng thêm cho cán bộ thôn, tổ dân phố, tổ liên gia làm nhiệm vụ phòng, chống dịch COVID 19</t>
  </si>
  <si>
    <t>Kinh phí thực hiện kế hoạch hỗ trợ chính sách khuyến khích phát triển nông nghiệp nông thôn và cơ chế xây dựng nông thôn mới theo Nghị quyết số 123/2018/NQ-HĐND ngày 13/12/2018 của HĐND tỉnh</t>
  </si>
  <si>
    <t xml:space="preserve"> Kinh phí thực hiện nhiệm vụ kiến thiết thị chính, phát triển đô thị và xử lý môi trường trên địa bàn các đô thị</t>
  </si>
  <si>
    <t xml:space="preserve"> -  </t>
  </si>
  <si>
    <t>Kinh phí thực hiện chính sách đối với giáo viên cốt cán cấp tỉnh, cấp huyện theo Nghị quyết số 96/2018/NQ-HĐND ngày 18/7/2018 của HĐND tỉnh</t>
  </si>
  <si>
    <t>Kinh phí hỗ trợ người dân gặp khó khăn do ảnh hưởng của dịch bệnh COVID-19</t>
  </si>
  <si>
    <t>Kinh phí đào tạo, bồi dưỡng lý luận chính trị và sửa chữa, tăng cường trang thiết bị phục vụ giảng dạy, học tập cho các cơ sở đào tạo, bồi dưỡng lý luận chính trị</t>
  </si>
  <si>
    <t xml:space="preserve">Kinh phí sự nghiệp thực hiện Chương trình mục tiêu Phát triển hệ thống trợ giúp xã hội năm 2020 </t>
  </si>
  <si>
    <t xml:space="preserve">Kinh phí nợ xây dựng cơ bản và đẩy nhanh tiến độ thực hiện các công trình, dự án trên địa bàn theo Quyết định số 1357/QĐ-UBND ngày 29/4/2020 của UBND tỉnh </t>
  </si>
  <si>
    <t xml:space="preserve">P. Bắc Hồng </t>
  </si>
  <si>
    <t xml:space="preserve">P. Trung Lương </t>
  </si>
  <si>
    <t>Phân bổ kế hoạch vốn ngân sách Trung ương thực hiện Chương trình MTQG xây dựng nông thôn mới năm 2020</t>
  </si>
  <si>
    <t>Hỗ trợ kinh phí cho tổ chức Đại hội Đảng các cấp năm 2020</t>
  </si>
  <si>
    <t>Kinh phí chi trả trợ cấp một lần đối với người có thành tích tham gia kháng chiến được tặng Bằng khen đợt 2 năm 2020</t>
  </si>
  <si>
    <t xml:space="preserve">Hỗ trợ kinh phí thực hiện đầu tư xây dựng, duy tu bảo dưỡng các công trình hạ tầng nông nghiệp, nông thôn theo </t>
  </si>
  <si>
    <t>Kinh phí thực hiện chính sách tôn giáo theo Quyết định số 249/2019/QĐ-UBND ngày 19/12/2019 của UBND tỉnh</t>
  </si>
  <si>
    <t xml:space="preserve"> Kinh phí hỗ trợ các đơn vị thực hiện  nhiệm vụ "Nâng cao chất lượng đào tạo nghề cho lao động nông thôn" </t>
  </si>
  <si>
    <t>Kinh phí tổ chức các hoạt động kỷ niệm 73 năm ngày Thương binh - Liệt sỹ</t>
  </si>
  <si>
    <t xml:space="preserve">Điều chuyển kinh phí từ Bệnh viện đa khoa thị xã Hồng Lĩnh thuộc Sở Y tế về UBND cấp huyện quản lý </t>
  </si>
  <si>
    <t xml:space="preserve">Kinh phí đào tạo nguồn nhân lực chất lượng cao theo Nghị quyết số 72/2017/NQ-HĐND ngày 13/12/2017 của HĐND tỉnh </t>
  </si>
  <si>
    <t>Hỗ trợ kinh phí phòng cháy, chữa cháy rừng năm 2020 theo Quyết định số 2563/QĐ-UBND ngày 10/8/2020 của UBND tỉnh</t>
  </si>
  <si>
    <t>Kinh phí thực hiện chế độ, chính sách cho các đối tượng theo Nghị định số 26/2015/NQ-CP ngày 09/3/2015 của Chính phủ</t>
  </si>
  <si>
    <t>Kinh phí thực hiện chính sách tinh giản biên chế theo Nghị quyết số 164/2019/NQ-HĐND ngày 20/8/2019 của HĐND</t>
  </si>
  <si>
    <t>Kinh phí hỗ trợ công tác phục hồi, nâng cấp mặt đường BTXM năm 2019 theo Nghị quyết số 123/2018/NQ-HĐND của HĐND tỉnh</t>
  </si>
  <si>
    <t xml:space="preserve">hỗ trợ kinh phí cho UBND thị xã Hồng Lĩnh để bổ sung kinh phí thực hiện các nhiệm vụ theo Quyết định số 2493/QĐ-UBND ngày 05/8/2020 của UBND tỉnh </t>
  </si>
  <si>
    <t>Hỡ trợ kinh phí công trình chỉnh trang đô thị, cải tạo, nâng cấp đường Ngô Đức Kế, phường Bắc Hồng (đoạn từ QL1A đến đường Cao Thắng)</t>
  </si>
  <si>
    <t xml:space="preserve"> Kinh phí thực hiện Đề án "Tăng cường xây dựng và nâng cao chất lượng hệ thống thiết chế văn hóa, thể thao cơ sở" năm 2020 </t>
  </si>
  <si>
    <t>Kinh phí quản lý, bảo trì đường bộ địa phương và kinh phí duy tu, bảo dưỡng đường tỉnh lộ, huyện lộ năm 2020 theo Quyết định số 2894/QĐ-UBND ngày 03/9/2020 của UBND tỉnh</t>
  </si>
  <si>
    <t>Kinh phí Bảo tồn phát huy giá trị dân ca Ví, Giặm năm 2020 theo Quyết định số 2746/QĐ-UBND ngày 21/8/2020 của UBND tỉnh</t>
  </si>
  <si>
    <t xml:space="preserve"> Kinh phí thực hiện chính sách hỗ trợ thu nhập theo Nghị quyết số 179/2019/NQ-HĐND ngày 15/12/2019 tại Quyết định số 2952/QĐ-UBND ngày 08/9/2020 của UBND tỉnh</t>
  </si>
  <si>
    <t>Cấp kinh phí cho UBND thị xã Hồng Lĩnh để thực hiện các nhiệm vụ theo Quyết định số 3046/QĐ-UBND ngày 11/9/2020 của UBND tỉnh</t>
  </si>
  <si>
    <t>Kinh phí xử lý nợ xây dựng cơ bản và đẩy nhanh tiến độ thực hiện các dự án theo Quyết định số 3470/QĐ-UBND ngày 12/10/2020 của UBND tỉnh (Đường giao thông nội phường Nam Hồng 3,5 tỷ đồng; Đường giao thông nội phường Trung Lương 4,5 tỷ đồng)</t>
  </si>
  <si>
    <t>Kinh phí thực hiện chính sách bảo vệ môi trường năm 2020 theo Quyết định số 3572/QĐ-UBND ngày 22/10/2020 của UBND tỉnh</t>
  </si>
  <si>
    <t>Kinh phí thực hiện chính sách chăn nuôi lợn theo Quyết định số 3729/QĐ-UBND ngày 04/11/2020 của UBND tỉnh</t>
  </si>
  <si>
    <t xml:space="preserve">Kinh phí hỗ trợ phòng, chống Dịch tả lợn Châu Phi năm 2019 </t>
  </si>
  <si>
    <t>Kinh phí thực hiện trùng tu, tôn tạo chống xuống cấp di tích theo Quyết định số 3849/QĐ-UBND ngày 12/11/2020 của UBND tỉnh</t>
  </si>
  <si>
    <t xml:space="preserve"> Kinh phí hỗ trợ sử dụng sản phẩm, dịch vụ công ích thủy lợi năm 2020</t>
  </si>
  <si>
    <t>Kinh phí thực hiện Đề án "Quản lý hoạt động truyền thanh - truyền hình cấp huyện" theo Quyết định số 4072/QĐ-UBND ngày 30/11/2020 của UBND tỉnh</t>
  </si>
  <si>
    <t>Kinh phí thực hiện chính sách hỗ trợ giống sản xuất vụ Đông năm 2020</t>
  </si>
  <si>
    <t>Hỗ trợ kinh phí phòng, chống dịch bệnh Covid-19 cho các địa phương (đợt 1 năm 2020) theo Quyết định số 4200/QĐ-UBND ngày 08/12/2020 của UBND tỉnh</t>
  </si>
  <si>
    <t>Kinh phí thực hiện thu thập, xử lý thông tin thị trường lao động năm 2020</t>
  </si>
  <si>
    <t>Kinh phí phục hồi sản xuất kinh doanh thúc đẩy phát triển kinh tế trong điều kiện phòng, chống dịch Covid (đợt 2)</t>
  </si>
  <si>
    <t>Kinh phí cho UBND thị xã Hồng Lĩnh để thực hiện nhiệm vụ theo Quyết định số 268/QĐ-UBND ngày 19/01/2021 của UBND tỉnh</t>
  </si>
  <si>
    <t>Kinh phí khen thưởng sản phẩm OCOP năm 2020 theo Quyết định số 4546/QĐ-UBND ngày 31/12/2020 của UBND tỉnh</t>
  </si>
  <si>
    <t>Kinh phí thanh toán mua xi măng theo cơ chế hỗ trợ làm đường giao thông, rãnh thoát nước và kênh mương nội đồng năm 2020 theo Nghị quyết 123/2018/NQ-HĐND ngày 13/12/2018 của HĐND tỉnh</t>
  </si>
  <si>
    <t>Hỗ trợ các đơn vị</t>
  </si>
  <si>
    <t>Kinh phí cho Thị ủy Hồng Lĩnh để bố trí kinh phí thực hiện các nhiệm vụ theo Quyết định số 111/QĐ-UBND ngày 11/01/2021 của UBND tỉnh</t>
  </si>
  <si>
    <t>Cơ quan tài chính giảm trừ cấp phát (do  hết nhiệm vụ chi)</t>
  </si>
  <si>
    <t xml:space="preserve">QT năm 2020 chi đầu tư phát triển </t>
  </si>
  <si>
    <t>QT chi thường xuyên</t>
  </si>
  <si>
    <t xml:space="preserve">Kinh phí đã được thu hồi do hết nhiệm vụ chi </t>
  </si>
  <si>
    <t xml:space="preserve">Thu hồi do hết nhiệm vụ chi </t>
  </si>
  <si>
    <t>Chuyền nguồn năm sau</t>
  </si>
  <si>
    <t xml:space="preserve">Sự nghiệp Văn hóa </t>
  </si>
  <si>
    <t xml:space="preserve">                                                         Ngày      tháng  5 năm 2021</t>
  </si>
  <si>
    <t>Thu NS cấp thị xã</t>
  </si>
  <si>
    <t>Chi NS cấp thị xã</t>
  </si>
  <si>
    <t>Một số nguồn kinh phí được cấp vào thơi điểm cuối năm nên đơn vị không hoàn thiện kịp hồ sơ thủ tục để giải ngân kinh phí</t>
  </si>
  <si>
    <t xml:space="preserve">Dự phòng cấp thị xã </t>
  </si>
  <si>
    <t xml:space="preserve">NS cấp thị xã </t>
  </si>
  <si>
    <t>Chi từ nguồn tăng thu tiền đất</t>
  </si>
  <si>
    <t>Tăng thu từ tiền cấp quyền sử dụng đất</t>
  </si>
  <si>
    <t>Chi từ nguồn tăng thu tiền đất (xã Thuận Lộc)</t>
  </si>
  <si>
    <t>P. Đậu Liêu</t>
  </si>
  <si>
    <t>Xã Thuận Lộc: Sơn lại nhà văn hóa xã Thuận Lộc</t>
  </si>
  <si>
    <t>Đậu Liêu chi hỗ trợ chùa sửa chữa</t>
  </si>
  <si>
    <t xml:space="preserve">Tăng thu tiền đất xã  Thuận Lộc </t>
  </si>
  <si>
    <t>P. Bắc Hồng</t>
  </si>
  <si>
    <t xml:space="preserve">BH đã chi </t>
  </si>
  <si>
    <t xml:space="preserve">Đậu Liêu đã chi </t>
  </si>
  <si>
    <t>ĐT</t>
  </si>
  <si>
    <t>Ngày        tháng  5 năm 2021</t>
  </si>
  <si>
    <t>Ban Chỉ huy quân sự thị xã</t>
  </si>
  <si>
    <t>8.1</t>
  </si>
  <si>
    <t>8.2</t>
  </si>
  <si>
    <t>8.3</t>
  </si>
  <si>
    <t>Công an thị xã</t>
  </si>
  <si>
    <t>Hoạt động quốc phòng phường, xã</t>
  </si>
  <si>
    <t>Ban ATGT thị xã</t>
  </si>
  <si>
    <t>Hoạt động an ninh, trật tự phường, xã</t>
  </si>
  <si>
    <t xml:space="preserve">Trung tâm Bồi dưỡng chính trị </t>
  </si>
  <si>
    <t>Trường THCS Bắc Hồng</t>
  </si>
  <si>
    <t>Trường THCS Trung Lương</t>
  </si>
  <si>
    <t xml:space="preserve">Trường THCS Đức Thuận </t>
  </si>
  <si>
    <t>Trường THCS Đức Thuận</t>
  </si>
  <si>
    <t>Trường THCS Nam Hồng</t>
  </si>
  <si>
    <t>Trường THCS Đậu Liêu</t>
  </si>
  <si>
    <t>Trường THCS Thuận Lộc</t>
  </si>
  <si>
    <t>Trường TH Bắc Hồng</t>
  </si>
  <si>
    <t>Trường TH Trung Lương</t>
  </si>
  <si>
    <t>Trường TH Đức Thuận</t>
  </si>
  <si>
    <t>Trường TH Nam Hồng</t>
  </si>
  <si>
    <t>Trường TH Đậu Liêu</t>
  </si>
  <si>
    <t xml:space="preserve">Trường TH Thuận Lộc </t>
  </si>
  <si>
    <t>Trường TH Thuận Lộc</t>
  </si>
  <si>
    <t>Trường MN Nam Hồng</t>
  </si>
  <si>
    <t>Trường MN Đức Thuận</t>
  </si>
  <si>
    <t>Trường MN Thuận Lộc</t>
  </si>
  <si>
    <t>Trường MN Trung Lương</t>
  </si>
  <si>
    <t>Trường MN Bắc Hồng</t>
  </si>
  <si>
    <t>Trường MN Đậu Liêu</t>
  </si>
  <si>
    <t>Bộ phận Y tế dự phòng</t>
  </si>
  <si>
    <t>Trung tâm Y tế thị xã</t>
  </si>
  <si>
    <t>Trung tâm Y tế</t>
  </si>
  <si>
    <t>Bộ phận dự phòng</t>
  </si>
  <si>
    <t>Bộ phận DS -KHH GĐ</t>
  </si>
  <si>
    <t>Trung tâm Y tế Hồng Lĩnh</t>
  </si>
  <si>
    <t>Bộ phận DS-KHHGĐ</t>
  </si>
  <si>
    <t>Bộ phận khám chữa bệnh</t>
  </si>
  <si>
    <t>+</t>
  </si>
  <si>
    <t>Trung tâm VH - Truyền thông</t>
  </si>
  <si>
    <t>Trung tâm Văn hóa - Truyền thông</t>
  </si>
  <si>
    <t xml:space="preserve">Công ty Môi trường đô thị </t>
  </si>
  <si>
    <t>Chi Y tế, dân số và gia đình phường, xã</t>
  </si>
  <si>
    <t>Trung tâm VH - Truyền thông thị xã</t>
  </si>
  <si>
    <t>Chi Văn hóa - Truyền thanh, TT phường, xã</t>
  </si>
  <si>
    <t>Kinh phí kiến thiết thị chính</t>
  </si>
  <si>
    <t>Phòng Kinh tế</t>
  </si>
  <si>
    <t>Kinh phí triển khai các đề án SX NN</t>
  </si>
  <si>
    <t>Kinh phí hỗ trợ dịch vụ thủy lợi</t>
  </si>
  <si>
    <t>Kinh phí hỗ trợ phát triển đất trồng lúa</t>
  </si>
  <si>
    <t>Phòng Quản lý đô thị</t>
  </si>
  <si>
    <t>Phòng Tài nguyên - Môi trường</t>
  </si>
  <si>
    <t xml:space="preserve">Trung tâm Ứng dụng KHCN và BV cây trồng vật nuôi </t>
  </si>
  <si>
    <t xml:space="preserve">Đội Quản lý trật tự đô thị </t>
  </si>
  <si>
    <t>Kinh phí phòng, chống cháy rừng</t>
  </si>
  <si>
    <t>Kinh phí phòng, chống bão lụt</t>
  </si>
  <si>
    <t>Hỗ trợ 40% kinh phí mua bã diệt chuột phục vụ sx năm 2020</t>
  </si>
  <si>
    <t xml:space="preserve"> + </t>
  </si>
  <si>
    <t xml:space="preserve">Phòng Quản lý đô thị </t>
  </si>
  <si>
    <t xml:space="preserve">Trung tâm Ứng KHKT &amp; BC cây trồng vật nuôi </t>
  </si>
  <si>
    <t xml:space="preserve">Trung tâm Ứng dụng KHKT&amp; BVCT Vật nuôi </t>
  </si>
  <si>
    <t xml:space="preserve">Trung tâm Ứng dụng KHKT&amp;BVCT Vật nuôi </t>
  </si>
  <si>
    <t xml:space="preserve">Đội quản lý trật tự đô thị </t>
  </si>
  <si>
    <t>Văn phòng Thị ủy</t>
  </si>
  <si>
    <t>Văn phòng HĐND</t>
  </si>
  <si>
    <t>Văn phòng UBND thị xã</t>
  </si>
  <si>
    <t>Ủy ban mặt trận tổ quốc thị xã</t>
  </si>
  <si>
    <t>Ủy ban Mặt trận tổ quốc</t>
  </si>
  <si>
    <t>Ủy ban Mặt trận tổ quốc thị xã</t>
  </si>
  <si>
    <t>Thị đoàn</t>
  </si>
  <si>
    <t>Hội Liên hiệp phụ nữ thị xã</t>
  </si>
  <si>
    <t>Hội Cựu chiến binh thị xã</t>
  </si>
  <si>
    <t>Hội Cựu chiến binh</t>
  </si>
  <si>
    <t>Hội Nông dân</t>
  </si>
  <si>
    <t>Hội nông dân</t>
  </si>
  <si>
    <t xml:space="preserve">Ban Bảo vệ sức khỏe cán bộ </t>
  </si>
  <si>
    <t xml:space="preserve">Phòng Giáo dục - Đào tạo </t>
  </si>
  <si>
    <t>Phòng Giáo dục - Đạo tạo</t>
  </si>
  <si>
    <t>Phòng Giáo dục Đào tạo</t>
  </si>
  <si>
    <t>Phòng Tài chính - KH</t>
  </si>
  <si>
    <t>Phòng Tài chính  -KH</t>
  </si>
  <si>
    <t>Phòng Tư pháp</t>
  </si>
  <si>
    <t xml:space="preserve">Phòng Nội Vụ </t>
  </si>
  <si>
    <t xml:space="preserve">Phòng Nọi vụ </t>
  </si>
  <si>
    <t>Phòng Nội vụ</t>
  </si>
  <si>
    <t xml:space="preserve">Phòng Nội vụ </t>
  </si>
  <si>
    <t>Phòng Y tế</t>
  </si>
  <si>
    <t xml:space="preserve">Phòng Y tế </t>
  </si>
  <si>
    <t>Thanh tra thị xã</t>
  </si>
  <si>
    <t>Phòng Văn hóa - TT</t>
  </si>
  <si>
    <t>Phòng VH - TT</t>
  </si>
  <si>
    <t>Phòng Văn hóa - Thông tin</t>
  </si>
  <si>
    <t>Nguồn thi đua khen thưởng thị xã</t>
  </si>
  <si>
    <t xml:space="preserve">Phòng Lao động - TB&amp; Xã hội </t>
  </si>
  <si>
    <t>Phòng Lao động - TB&amp;XH</t>
  </si>
  <si>
    <t>Phòng Lao động  -TB&amp;XH</t>
  </si>
  <si>
    <t xml:space="preserve">Bảo hiểm xã hội </t>
  </si>
  <si>
    <t>Hội nạn nhân chất độc da cam</t>
  </si>
  <si>
    <t>Hội Bảo trợ người tàn tật</t>
  </si>
  <si>
    <t>Kinh phí chi trả chế độ Bảo trợ XH theo NĐ 136</t>
  </si>
  <si>
    <t>Trợ giúp hàng tháng đối với hộ nghèo theo NQ151/2019/NQ-HĐND ngày 17/7/2019</t>
  </si>
  <si>
    <t>Hội người mù</t>
  </si>
  <si>
    <t>Hội chữ thập đỏ</t>
  </si>
  <si>
    <t>Hội người cao tuổi</t>
  </si>
  <si>
    <t xml:space="preserve">Hội đông y </t>
  </si>
  <si>
    <t>Hội đồng thi đua khen thưởng thị xã</t>
  </si>
  <si>
    <t>Ban vì sự tiến bộ phụ nữ</t>
  </si>
  <si>
    <t>Văn phòng Điều phối xây dựng NTM</t>
  </si>
  <si>
    <t>Trung tâm Hành chính công thị xã</t>
  </si>
  <si>
    <t>Ban Quản lý quỹ bảo trì đường bộ thị xã</t>
  </si>
  <si>
    <t>UBND xã Thuận Lộc</t>
  </si>
  <si>
    <t xml:space="preserve">Kinh phí hỗ trợ tiền điện hộ nghèo, hộ chính sách </t>
  </si>
  <si>
    <t>UBND phường Bắc Hồng</t>
  </si>
  <si>
    <t>UBND phường Đậu Liêu</t>
  </si>
  <si>
    <t>UBND phường Đức Thuận</t>
  </si>
  <si>
    <t>UBND phường Nam hồng</t>
  </si>
  <si>
    <t>UBND phường Trung Lương</t>
  </si>
  <si>
    <t>Hội Chữ thập đỏ</t>
  </si>
  <si>
    <t>Hội Đông Y</t>
  </si>
  <si>
    <t>Hội Liên hiệp khoa học kỹ thuật thị xã</t>
  </si>
  <si>
    <t>Hội Khuyến học - Cựu giáo chức</t>
  </si>
  <si>
    <t>Hội Cựu thanh niên xung phong</t>
  </si>
  <si>
    <t>Hội Luật gia</t>
  </si>
  <si>
    <t>Hội Bảo vệ quyền lợi người tiêu dùng</t>
  </si>
  <si>
    <t xml:space="preserve">Hội Doanh nghiệp </t>
  </si>
  <si>
    <t xml:space="preserve">Viện kiểm soát </t>
  </si>
  <si>
    <t>Tòa án</t>
  </si>
  <si>
    <t>Thi hành án</t>
  </si>
  <si>
    <t xml:space="preserve">Kho bạc </t>
  </si>
  <si>
    <t>Kiểm lâm</t>
  </si>
  <si>
    <t>Liên đoàn Lao động</t>
  </si>
  <si>
    <t>Cụm 8</t>
  </si>
  <si>
    <t>Chi cục thống kê</t>
  </si>
  <si>
    <t>Viện kiểm soát</t>
  </si>
  <si>
    <t>Viện kiểm sát</t>
  </si>
  <si>
    <t>Kho bạc NN</t>
  </si>
  <si>
    <t>Kho bạc Nhà nước</t>
  </si>
  <si>
    <t>Kiểm Lâm</t>
  </si>
  <si>
    <t>Liên đoàn lao động thị xã</t>
  </si>
  <si>
    <t>Cum 8</t>
  </si>
  <si>
    <t>Chi cục Thống kê</t>
  </si>
  <si>
    <t>Trường THPT Hồng Lĩnh</t>
  </si>
  <si>
    <t>Trường THPT Hồng Lam</t>
  </si>
  <si>
    <t>Chi cục thuế Hồng Lĩnh</t>
  </si>
  <si>
    <t xml:space="preserve">Chi cục thuế TX </t>
  </si>
  <si>
    <t>Công an PCCC (cấp về tài  khoản tiền gửi VP UBND thị xã)</t>
  </si>
  <si>
    <t>Văn phòng UBND thị xã (Tiền gửi)</t>
  </si>
  <si>
    <t>Văn phòng UBND thị xã (TK tiền gửi)</t>
  </si>
  <si>
    <t>Văn phòng UBND thị xã (Tài khoản tiền gửi)</t>
  </si>
  <si>
    <t>Bệnh viện đa khoa HL (cũ)</t>
  </si>
  <si>
    <t>Ban Quản lý các công trình xây dựng cơ bản</t>
  </si>
  <si>
    <t>UBND phường Bắc Hồng (NS thị xã)</t>
  </si>
  <si>
    <t>UBND phường Nam hồng (NS cấp thị xã)</t>
  </si>
  <si>
    <t>UBND phường Đức Thuận (NS cấp thị xã)</t>
  </si>
  <si>
    <t>UBND phường Trung Lương (NS cấp thị xã)</t>
  </si>
  <si>
    <t>UBND phường Đậu Liêu (NS cấp thị xã)</t>
  </si>
  <si>
    <t>UBND xã Thuận Lộc (NS cấp thị xã)</t>
  </si>
  <si>
    <t>Hội Luật gia (KP hỗ trợ hoạt động Hội thẩm)</t>
  </si>
  <si>
    <t>Nguồn thu NS phường, xã sử dụng chi hoạt động kinh tế</t>
  </si>
  <si>
    <t>Chi đảm bảo XH nguồn thu NS phường, xã</t>
  </si>
  <si>
    <t>2. Chi thường xuyên và dự phòng NS</t>
  </si>
  <si>
    <t>Hỗ trợ NH Chính sách thực hiện chương trình vay vốn</t>
  </si>
  <si>
    <t>Chi giáo dục phường, xã</t>
  </si>
  <si>
    <t xml:space="preserve">Kinh phí chi thường xuyên chưa phân bổ đầu năm </t>
  </si>
  <si>
    <t xml:space="preserve">Hỗ trợ xây dựng cơ sở vật chất các trường học </t>
  </si>
  <si>
    <t xml:space="preserve">Hỗ trợ hoạt động của các Trung tâm học tập cộng đồng </t>
  </si>
  <si>
    <t>NS cấp
 thị xã</t>
  </si>
  <si>
    <t>Chi thường xuyên và dự phòng ngân sách</t>
  </si>
  <si>
    <t>Chương trình MTQG xây dựng NTM</t>
  </si>
  <si>
    <t>Chương trình giảm nghèo bền vững</t>
  </si>
  <si>
    <t>Chương trình mục tiêu phát triển hệ thống trợ giúp xã hội năm 2020</t>
  </si>
  <si>
    <t>Chương trình mục tiêu Y tế - DS</t>
  </si>
  <si>
    <t>Chi các chương trình mục tiêu, nhiệm vụ khác</t>
  </si>
  <si>
    <t>Kinh phí chúc thọ, mừng thọ cho người cao tuổi và kinh phí cho các đối tượng bảo trợ xã hội có hoàn cảnh đặc biệt khó khăn dịp Tết Canh Tý năm 2020</t>
  </si>
  <si>
    <t>Kinh phí thực hiện nhiệm vụ kiến thiết thị chính, phát triển đô thị và xử lý môi trường trên địa bàn các đô thị</t>
  </si>
  <si>
    <t xml:space="preserve">Kinh phí cho UBND thị xã Hồng Lĩnh để bổ sung kinh phí thực hiện các nhiệm vụ theo Quyết định số 2493/QĐ-UBND ngày 05/8/2020 của UBND tỉnh </t>
  </si>
  <si>
    <t>Kinh phí thực hiện chính sách hỗ trợ thu nhập theo Nghị quyết số 179/2019/NQ-HĐND ngày 15/12/2019 tại Quyết định số 2952/QĐ-UBND ngày 08/9/2020 của UBND tỉnh</t>
  </si>
  <si>
    <t>Kinh phí cho UBND thị xã Hồng Lĩnh để thực hiện các nhiệm vụ theo Quyết định số 3046/QĐ-UBND ngày 11/9/2020 của UBND tỉnh</t>
  </si>
  <si>
    <t>Kinh phí xử lý nợ xây dựng cơ bản và đẩy nhanh tiến độ thực hiện các dự án theo Quyết định số 3470/QĐ-UBND ngày 12/10/2020 của UBND tỉnh</t>
  </si>
  <si>
    <t>Chi thường xuyên, dự phòng ngân sách</t>
  </si>
  <si>
    <t>QUYẾT TOÁN CHI NGÂN SÁCH THỊ XÃ, CHI NGÂN SÁCH CẤP THỊ XÃ VÀ CHI NGÂN SÁCH CẤP PHƯỜNG, XÃ 
THEO CƠ CẤU CHI NĂM 2020</t>
  </si>
  <si>
    <t>Kinh phí hỗ trợ chính sách khuyến khích phát triển nông nghiệp nông thôn và cơ chế xây dựng nông thôn mới theo Nghị quyết số 123/2018/NQ-HĐND ngày 13/12/2018 của HĐND tỉnh</t>
  </si>
  <si>
    <t>QUYẾT TOÁN CÂN ĐỐI NGÂN SÁCH THỊ XÃ NĂM 2020</t>
  </si>
  <si>
    <t>Quản lý NN</t>
  </si>
  <si>
    <t>Hoạt động kinh tế</t>
  </si>
  <si>
    <t>Kinh phí hỗ trợ sử dụng sản phẩm, dịch vụ công ích thủy lợi năm 2020</t>
  </si>
  <si>
    <t>QUYẾT TOÁN CHI NGÂN SÁCH THỊ XÃ THEO LĨNH VỰC NĂM 2020</t>
  </si>
  <si>
    <t>So sánh
 (%)</t>
  </si>
  <si>
    <t>Hỗ trợ hoạt động của khối nội chính và các cơ quan</t>
  </si>
  <si>
    <t xml:space="preserve">Hỗ trợ kinh phí đào tạo </t>
  </si>
  <si>
    <t>Chi văn hóa thông tin - truyền thông</t>
  </si>
  <si>
    <t>QUYẾT TOÁN CHI NGÂN SÁCH CẤP THỊ XÃ THEO LĨNH VỰC NĂM 2020</t>
  </si>
  <si>
    <t>CHI NGÂN SÁCH CẤP THỊ XÃ THEO LĨNH VỰC</t>
  </si>
  <si>
    <t>Chi văn hóa thông tin -Thể thao</t>
  </si>
  <si>
    <t>Chi Giáo dục - Đào tạo và dạy nghề</t>
  </si>
  <si>
    <t>Chi dự phòng ngân sách phường,  xã</t>
  </si>
  <si>
    <t>QUYẾT TOÁN CHI NGÂN SÁCH CẤP PHƯỜNG, XÃ THEO LĨNH VỰC NĂM 2020</t>
  </si>
  <si>
    <t>??????????????????</t>
  </si>
  <si>
    <t>UBND phường Nam Hồng</t>
  </si>
  <si>
    <t xml:space="preserve">UNBD xã Thuận Lộc </t>
  </si>
  <si>
    <t>QUYẾT TOÁN CHI NGÂN SÁCH TỪNG PHƯỜNG, XÃ NĂM 2020</t>
  </si>
  <si>
    <t>QUYẾT TOÁN CHI NGÂN SÁCH ĐỊA PHƯƠNG TỪNG PHƯỜNG, XÃ NĂM 2020</t>
  </si>
  <si>
    <t xml:space="preserve">   HỘI ĐỒNG NHÂN DÂN</t>
  </si>
  <si>
    <t xml:space="preserve">     THỊ XÃ HỒNG LĨNH</t>
  </si>
  <si>
    <t>Phụ biểu 07</t>
  </si>
  <si>
    <t>QUYẾT TOÁN CHI BỔ SUNG TỪ NGÂN SÁCH CẤP THỊ XÃ CHO 
NGÂN SÁCH TỪNG PHƯỜNG, XÃ NĂM 2020</t>
  </si>
  <si>
    <t>QUYẾT TOÁN CHI BỔ SUNG TỪ NGÂN SÁCH CẤP THỊ XÃ
 CHO NGÂN SÁCH TỪNG PHƯỜNG, XÃ NĂM 2020</t>
  </si>
  <si>
    <t>Phụ biểu 06</t>
  </si>
  <si>
    <t>Thu các khoản huy động đóng góp</t>
  </si>
  <si>
    <r>
      <t xml:space="preserve">BIỂU QUYẾT TOÁN CHI NGÂN SÁCH THỊ XÃ NĂM 2020
</t>
    </r>
    <r>
      <rPr>
        <i/>
        <sz val="13"/>
        <color theme="1"/>
        <rFont val="Times New Roman"/>
        <family val="1"/>
      </rPr>
      <t/>
    </r>
  </si>
  <si>
    <r>
      <t xml:space="preserve">BIỂU QUYẾT TOÁN CHI NGÂN SÁCH THỊ XÃ NĂM 2020
</t>
    </r>
    <r>
      <rPr>
        <i/>
        <sz val="13"/>
        <color theme="1"/>
        <rFont val="Times New Roman"/>
        <family val="1"/>
      </rPr>
      <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</si>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</sst>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05">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quot;Z$&quot;* #,##0_-;\-&quot;Z$&quot;* #,##0_-;_-&quot;Z$&quot;* &quot;-&quot;_-;_-@_-"/>
    <numFmt numFmtId="167" formatCode="_-&quot;£&quot;* #,##0.00_-;\-&quot;£&quot;* #,##0.00_-;_-&quot;£&quot;* &quot;-&quot;??_-;_-@_-"/>
    <numFmt numFmtId="168" formatCode="#,##0.00000"/>
    <numFmt numFmtId="169" formatCode="_-&quot;€&quot;* #,##0_-;\-&quot;€&quot;* #,##0_-;_-&quot;€&quot;* &quot;-&quot;_-;_-@_-"/>
    <numFmt numFmtId="170" formatCode="##.##%"/>
    <numFmt numFmtId="171" formatCode="_(* #,##0_);_(* \(#,##0\);_(* &quot;-&quot;??_);_(@_)"/>
    <numFmt numFmtId="172" formatCode="00.000"/>
    <numFmt numFmtId="173" formatCode="###\ ###\ ###.##"/>
    <numFmt numFmtId="174" formatCode="&quot;?&quot;#,##0;&quot;?&quot;\-#,##0"/>
    <numFmt numFmtId="175" formatCode="_-* #,##0.00_-;\-* #,##0.00_-;_-* &quot;-&quot;??_-;_-@_-"/>
    <numFmt numFmtId="176" formatCode="_-&quot;$&quot;* #,##0_-;\-&quot;$&quot;* #,##0_-;_-&quot;$&quot;* &quot;-&quot;_-;_-@_-"/>
    <numFmt numFmtId="177" formatCode="&quot;\&quot;#,##0.00;[Red]&quot;\&quot;&quot;\&quot;&quot;\&quot;&quot;\&quot;&quot;\&quot;&quot;\&quot;\-#,##0.00"/>
    <numFmt numFmtId="178" formatCode="_ * #,##0.00_ ;_ * \-#,##0.00_ ;_ * &quot;-&quot;??_ ;_ @_ "/>
    <numFmt numFmtId="179" formatCode="_ * #,##0_ ;_ * \-#,##0_ ;_ * &quot;-&quot;_ ;_ @_ "/>
    <numFmt numFmtId="180" formatCode="_-* #,##0_-;\-* #,##0_-;_-* &quot;-&quot;_-;_-@_-"/>
    <numFmt numFmtId="181" formatCode="&quot;$&quot;#,##0;[Red]\-&quot;$&quot;#,##0"/>
    <numFmt numFmtId="182" formatCode="&quot;¥&quot;#,##0;[Red]&quot;¥&quot;&quot;¥&quot;\-#,##0"/>
    <numFmt numFmtId="183" formatCode="&quot;¥&quot;#,##0.00;[Red]&quot;¥&quot;\-#,##0.00"/>
    <numFmt numFmtId="184" formatCode="&quot;¥&quot;#,##0.00;[Red]&quot;¥&quot;&quot;¥&quot;&quot;¥&quot;&quot;¥&quot;&quot;¥&quot;&quot;¥&quot;\-#,##0.00"/>
    <numFmt numFmtId="185" formatCode="&quot;¥&quot;#,##0;[Red]&quot;¥&quot;\-#,##0"/>
    <numFmt numFmtId="186" formatCode="_-&quot;$&quot;* #,##0.00_-;\-&quot;$&quot;* #,##0.00_-;_-&quot;$&quot;* &quot;-&quot;??_-;_-@_-"/>
    <numFmt numFmtId="187" formatCode="_-* #,##0\ &quot;€&quot;_-;\-* #,##0\ &quot;€&quot;_-;_-* &quot;-&quot;\ &quot;€&quot;_-;_-@_-"/>
    <numFmt numFmtId="188" formatCode="_-&quot;ñ&quot;* #,##0_-;\-&quot;ñ&quot;* #,##0_-;_-&quot;ñ&quot;* &quot;-&quot;_-;_-@_-"/>
    <numFmt numFmtId="189" formatCode="_-* #,##0\ _F_-;\-* #,##0\ _F_-;_-* &quot;-&quot;\ _F_-;_-@_-"/>
    <numFmt numFmtId="190" formatCode="_(&quot;Z$&quot;* #,##0_);_(&quot;Z$&quot;* \(#,##0\);_(&quot;Z$&quot;* &quot;-&quot;_);_(@_)"/>
    <numFmt numFmtId="191" formatCode="_ * #,##0_)&quot;$&quot;_ ;_ * \(#,##0\)&quot;$&quot;_ ;_ * &quot;-&quot;_)&quot;$&quot;_ ;_ @_ "/>
    <numFmt numFmtId="192" formatCode="0.0000%"/>
    <numFmt numFmtId="193" formatCode="_ * #,##0_)&quot;￡&quot;_ ;_ * \(#,##0\)&quot;￡&quot;_ ;_ * &quot;-&quot;_)&quot;￡&quot;_ ;_ @_ "/>
    <numFmt numFmtId="194" formatCode="_-* #,##0.00\ _F_-;\-* #,##0.00\ _F_-;_-* &quot;-&quot;??\ _F_-;_-@_-"/>
    <numFmt numFmtId="195" formatCode="_-* #,##0.00\ _V_N_D_-;\-* #,##0.00\ _V_N_D_-;_-* &quot;-&quot;??\ _V_N_D_-;_-@_-"/>
    <numFmt numFmtId="196" formatCode="_-* #,##0.00\ _ñ_-;\-* #,##0.00\ _ñ_-;_-* &quot;-&quot;??\ _ñ_-;_-@_-"/>
    <numFmt numFmtId="197" formatCode="_(&quot;$&quot;\ * #,##0_);_(&quot;$&quot;\ * \(#,##0\);_(&quot;$&quot;\ * &quot;-&quot;_);_(@_)"/>
    <numFmt numFmtId="198" formatCode="_-* #,##0\ &quot;F&quot;_-;\-* #,##0\ &quot;F&quot;_-;_-* &quot;-&quot;\ &quot;F&quot;_-;_-@_-"/>
    <numFmt numFmtId="199" formatCode="_-* #,##0\ &quot;ñ&quot;_-;\-* #,##0\ &quot;ñ&quot;_-;_-* &quot;-&quot;\ &quot;ñ&quot;_-;_-@_-"/>
    <numFmt numFmtId="200" formatCode="_ &quot;$&quot;* #,##0_ ;_ &quot;$&quot;* \-#,##0_ ;_ &quot;$&quot;* &quot;-&quot;_ ;_ @_ "/>
    <numFmt numFmtId="201" formatCode="_-* #,##0\ _V_N_D_-;\-* #,##0\ _V_N_D_-;_-* &quot;-&quot;\ _V_N_D_-;_-@_-"/>
    <numFmt numFmtId="202" formatCode="_-* #,##0\ _ñ_-;\-* #,##0\ _ñ_-;_-* &quot;-&quot;\ _ñ_-;_-@_-"/>
    <numFmt numFmtId="203" formatCode="#,##0\ &quot;kr&quot;;[Red]\-#,##0\ &quot;kr&quot;"/>
    <numFmt numFmtId="204" formatCode="_ &quot;\&quot;* #,##0_ ;_ &quot;\&quot;* \-#,##0_ ;_ &quot;\&quot;* &quot;-&quot;_ ;_ @_ "/>
    <numFmt numFmtId="205" formatCode="###0"/>
    <numFmt numFmtId="206" formatCode="&quot;Z$&quot;#,##0_);[Red]\(&quot;Z$&quot;#,##0\)"/>
    <numFmt numFmtId="207" formatCode="_-&quot;Z$&quot;* #,##0.00_-;\-&quot;Z$&quot;* #,##0.00_-;_-&quot;Z$&quot;* &quot;-&quot;??_-;_-@_-"/>
    <numFmt numFmtId="208" formatCode="&quot;\&quot;#,##0.00_);\(&quot;\&quot;#,##0.00\)"/>
    <numFmt numFmtId="209" formatCode="&quot;\&quot;#,##0.00;[Red]&quot;\&quot;\-#,##0.00"/>
    <numFmt numFmtId="210" formatCode="_-* #,##0.00\ &quot;kr&quot;_-;\-* #,##0.00\ &quot;kr&quot;_-;_-* &quot;-&quot;??\ &quot;kr&quot;_-;_-@_-"/>
    <numFmt numFmtId="211" formatCode="&quot;¥&quot;#,##0;[Red]\-&quot;¥&quot;#,##0"/>
    <numFmt numFmtId="212" formatCode="&quot;\&quot;#,##0;[Red]&quot;\&quot;\-#,##0"/>
    <numFmt numFmtId="213" formatCode="0.0%"/>
    <numFmt numFmtId="214" formatCode="&quot;Z$&quot;#&quot;Z$&quot;##0_);\(&quot;Z$&quot;#&quot;Z$&quot;##0\)"/>
    <numFmt numFmtId="215" formatCode="&quot;¥&quot;#,##0.00;[Red]\-&quot;¥&quot;#,##0.00"/>
    <numFmt numFmtId="216" formatCode="_-* #,##0_-;\-* #,##0_-;_-* &quot;-&quot;??_-;_-@_-"/>
    <numFmt numFmtId="217" formatCode="_(&quot;RM&quot;* #,##0.00_);_(&quot;RM&quot;* \(#,##0.00\);_(&quot;RM&quot;* &quot;-&quot;??_);_(@_)"/>
    <numFmt numFmtId="218" formatCode="_(&quot;RM&quot;* #,##0_);_(&quot;RM&quot;* \(#,##0\);_(&quot;RM&quot;* &quot;-&quot;_);_(@_)"/>
    <numFmt numFmtId="219" formatCode="#,##0.000000"/>
    <numFmt numFmtId="220" formatCode="_ &quot;\&quot;* #,##0.00_ ;_ &quot;\&quot;* \-#,##0.00_ ;_ &quot;\&quot;* &quot;-&quot;??_ ;_ @_ "/>
    <numFmt numFmtId="221" formatCode="_(* #,##0.00000000_);_(* \(#,##0.00000000\);_(* &quot;-&quot;??_);_(@_)"/>
    <numFmt numFmtId="222" formatCode="0&quot;.&quot;0%"/>
    <numFmt numFmtId="223" formatCode="0.000"/>
    <numFmt numFmtId="224" formatCode=";;"/>
    <numFmt numFmtId="225" formatCode="#,##0.0_);\(#,##0.0\)"/>
    <numFmt numFmtId="226" formatCode="_-* #,##0\ _F_-;\-* #,##0\ _F_-;_-* &quot;-&quot;??\ _F_-;_-@_-"/>
    <numFmt numFmtId="227" formatCode="&quot;£&quot;#,##0.00"/>
    <numFmt numFmtId="228" formatCode="#,##0.0000"/>
    <numFmt numFmtId="229" formatCode="_ * #,##0.00_)&quot;£&quot;_ ;_ * \(#,##0.00\)&quot;£&quot;_ ;_ * &quot;-&quot;??_)&quot;£&quot;_ ;_ @_ "/>
    <numFmt numFmtId="230" formatCode="_-* #,##0.0\ _F_-;\-* #,##0.0\ _F_-;_-* &quot;-&quot;??\ _F_-;_-@_-"/>
    <numFmt numFmtId="231" formatCode="_ * #,##0.00_)_$_ ;_ * \(#,##0.00\)_$_ ;_ * &quot;-&quot;??_)_$_ ;_ @_ "/>
    <numFmt numFmtId="232" formatCode="0.0"/>
    <numFmt numFmtId="233" formatCode="0.0%;\(0.0%\)"/>
    <numFmt numFmtId="234" formatCode="#,##0\ &quot;?&quot;;\-#,##0\ &quot;?&quot;"/>
    <numFmt numFmtId="235" formatCode="##,###.##"/>
    <numFmt numFmtId="236" formatCode="_-* #,##0.00\ &quot;F&quot;_-;\-* #,##0.00\ &quot;F&quot;_-;_-* &quot;-&quot;??\ &quot;F&quot;_-;_-@_-"/>
    <numFmt numFmtId="237" formatCode="#0.##"/>
    <numFmt numFmtId="238" formatCode="0.000_)"/>
    <numFmt numFmtId="239" formatCode="#,##0.00\ &quot;F&quot;;\-#,##0.00\ &quot;F&quot;"/>
    <numFmt numFmtId="240" formatCode="&quot;True&quot;;&quot;True&quot;;&quot;False&quot;"/>
    <numFmt numFmtId="241" formatCode="&quot;£&quot;#,##0.00;\-&quot;£&quot;#,##0.00"/>
    <numFmt numFmtId="242" formatCode="_(* #,##0.00_);_(* \(#,##0.00\);_(* \-??_);_(@_)"/>
    <numFmt numFmtId="243" formatCode="#,##0;\(#,##0\)"/>
    <numFmt numFmtId="244" formatCode="#,##0.000"/>
    <numFmt numFmtId="245" formatCode="_ &quot;R&quot;\ * #,##0_ ;_ &quot;R&quot;\ * \-#,##0_ ;_ &quot;R&quot;\ * &quot;-&quot;_ ;_ @_ "/>
    <numFmt numFmtId="246" formatCode="&quot;Z$&quot;#,##0.000_);[Red]\(&quot;Z$&quot;#,##0.00\)"/>
    <numFmt numFmtId="247" formatCode="##,##0%"/>
    <numFmt numFmtId="248" formatCode="#,###%"/>
    <numFmt numFmtId="249" formatCode="##.##"/>
    <numFmt numFmtId="250" formatCode="###,###"/>
    <numFmt numFmtId="251" formatCode="###.###"/>
    <numFmt numFmtId="252" formatCode="##,###.####"/>
    <numFmt numFmtId="253" formatCode="&quot;£&quot;#,##0.00;[Red]\-&quot;£&quot;#,##0.00"/>
    <numFmt numFmtId="254" formatCode="#.\ ###\ ###"/>
    <numFmt numFmtId="255" formatCode="\$#,##0\ ;\(\$#,##0\)"/>
    <numFmt numFmtId="256" formatCode="_ * #,##0_ ;_ * &quot;\&quot;&quot;\&quot;&quot;\&quot;&quot;\&quot;&quot;\&quot;&quot;\&quot;&quot;\&quot;\-#,##0_ ;_ * &quot;-&quot;_ ;_ @_ "/>
    <numFmt numFmtId="257" formatCode="\t0.00%"/>
    <numFmt numFmtId="258" formatCode="#\ ###\ ##0.0"/>
    <numFmt numFmtId="259" formatCode="##,##0.##"/>
    <numFmt numFmtId="260" formatCode="\U\S\$#,##0.00;\(\U\S\$#,##0.00\)"/>
    <numFmt numFmtId="261" formatCode="_(\§\g\ #,##0_);_(\§\g\ \(#,##0\);_(\§\g\ &quot;-&quot;??_);_(@_)"/>
    <numFmt numFmtId="262" formatCode="_(\§\g\ #,##0_);_(\§\g\ \(#,##0\);_(\§\g\ &quot;-&quot;_);_(@_)"/>
    <numFmt numFmtId="263" formatCode="_-&quot;F&quot;\ * #,##0.0_-;_-&quot;F&quot;\ * #,##0.0\-;_-&quot;F&quot;\ * &quot;-&quot;??_-;_-@_-"/>
    <numFmt numFmtId="264" formatCode="\t#\ ??/??"/>
    <numFmt numFmtId="265" formatCode="#\ ###\ ###\ .00"/>
    <numFmt numFmtId="266" formatCode="\§\g#,##0_);\(\§\g#,##0\)"/>
    <numFmt numFmtId="267" formatCode="_-&quot;VND&quot;* #,##0_-;\-&quot;VND&quot;* #,##0_-;_-&quot;VND&quot;* &quot;-&quot;_-;_-@_-"/>
    <numFmt numFmtId="268" formatCode="_(&quot;Rp&quot;* #,##0.00_);_(&quot;Rp&quot;* \(#,##0.00\);_(&quot;Rp&quot;* &quot;-&quot;??_);_(@_)"/>
    <numFmt numFmtId="269" formatCode="#,##0.00\ &quot;FB&quot;;[Red]\-#,##0.00\ &quot;FB&quot;"/>
    <numFmt numFmtId="270" formatCode="_-* #,##0\ _€_-;\-* #,##0\ _€_-;_-* &quot;-&quot;\ _€_-;_-@_-"/>
    <numFmt numFmtId="271" formatCode="#,##0\ &quot;$&quot;;\-#,##0\ &quot;$&quot;"/>
    <numFmt numFmtId="272" formatCode="&quot;$&quot;#,##0;\-&quot;$&quot;#,##0"/>
    <numFmt numFmtId="273" formatCode="_-* #,##0\ _F_B_-;\-* #,##0\ _F_B_-;_-* &quot;-&quot;\ _F_B_-;_-@_-"/>
    <numFmt numFmtId="274" formatCode="_-* #,##0.00\ _€_-;\-* #,##0.00\ _€_-;_-* &quot;-&quot;??\ _€_-;_-@_-"/>
    <numFmt numFmtId="275" formatCode="_-[$€-2]* #,##0.00_-;\-[$€-2]* #,##0.00_-;_-[$€-2]* &quot;-&quot;??_-"/>
    <numFmt numFmtId="276" formatCode="_ * #,##0.00_)_d_ ;_ * \(#,##0.00\)_d_ ;_ * &quot;-&quot;??_)_d_ ;_ @_ "/>
    <numFmt numFmtId="277" formatCode="#,##0_);\-#,##0_)"/>
    <numFmt numFmtId="278" formatCode="_-* #,##0\ &quot;$&quot;_-;\-* #,##0\ &quot;$&quot;_-;_-* &quot;-&quot;\ &quot;$&quot;_-;_-@_-"/>
    <numFmt numFmtId="279" formatCode="m/yyyy"/>
    <numFmt numFmtId="280" formatCode="&quot;Dong&quot;#,##0.00_);[Red]\(&quot;Dong&quot;#,##0.00\)"/>
    <numFmt numFmtId="281" formatCode="dd/yyyy"/>
    <numFmt numFmtId="282" formatCode="&quot;Yes&quot;;&quot;Yes&quot;;&quot;No&quot;"/>
    <numFmt numFmtId="283" formatCode="_(* #,##0.0000_);_(* \(#,##0.0000\);_(* &quot;-&quot;????_);_(@_)"/>
    <numFmt numFmtId="284" formatCode="#,###;\-#,###;&quot;&quot;;_(@_)"/>
    <numFmt numFmtId="285" formatCode="#."/>
    <numFmt numFmtId="286" formatCode="&quot;Z$&quot;#,##0_);\(&quot;Z$&quot;#,##0\)"/>
    <numFmt numFmtId="287" formatCode=";;;"/>
    <numFmt numFmtId="288" formatCode="###\ ###\ ###\ ###"/>
    <numFmt numFmtId="289" formatCode="#,##0\ &quot;$&quot;_);\(#,##0\ &quot;$&quot;\)"/>
    <numFmt numFmtId="290" formatCode="mmm"/>
    <numFmt numFmtId="291" formatCode="#,##0.0"/>
    <numFmt numFmtId="292" formatCode="&quot;$&quot;#,##0.00_);\(&quot;$&quot;#.##0\)"/>
    <numFmt numFmtId="293" formatCode="0&quot;MB&quot;"/>
    <numFmt numFmtId="294" formatCode="0&quot;MB   &quot;"/>
    <numFmt numFmtId="295" formatCode="###\ ###\ ###\ "/>
    <numFmt numFmtId="296" formatCode="_-&quot;£&quot;* #,##0_-;\-&quot;£&quot;* #,##0_-;_-&quot;£&quot;* &quot;-&quot;_-;_-@_-"/>
    <numFmt numFmtId="297" formatCode="&quot;R&quot;\ #,##0.00;&quot;R&quot;\ \-#,##0.00"/>
    <numFmt numFmtId="298" formatCode="&quot;D&quot;&quot;D&quot;&quot;D&quot;\ mmm\ &quot;D&quot;__"/>
    <numFmt numFmtId="299" formatCode="#,##0\ &quot;$&quot;_);[Red]\(#,##0\ &quot;$&quot;\)"/>
    <numFmt numFmtId="300" formatCode="&quot;$&quot;###,0&quot;.&quot;00_);[Red]\(&quot;$&quot;###,0&quot;.&quot;00\)"/>
    <numFmt numFmtId="301" formatCode="&quot;\&quot;#,##0;[Red]\-&quot;\&quot;#,##0"/>
    <numFmt numFmtId="302" formatCode="&quot;\&quot;#,##0.00;\-&quot;\&quot;#,##0.00"/>
    <numFmt numFmtId="303" formatCode="#,##0\ &quot;kr&quot;;\-#,##0\ &quot;kr&quot;"/>
    <numFmt numFmtId="304" formatCode="&quot;VND&quot;#,##0_);[Red]\(&quot;VND&quot;#,##0\)"/>
    <numFmt numFmtId="305" formatCode="0.00_)"/>
    <numFmt numFmtId="306" formatCode="#,##0.00_);\-#,##0.00_)"/>
    <numFmt numFmtId="307" formatCode="#,##0.000_);\(#,##0.000\)"/>
    <numFmt numFmtId="308" formatCode="#,##0.00\ &quot;?&quot;;[Red]\-#,##0.00\ &quot;?&quot;"/>
    <numFmt numFmtId="309" formatCode="#"/>
    <numFmt numFmtId="310" formatCode="&quot;US$&quot;#,##0.00_);[Red]\(&quot;US$&quot;#,##0.00\)"/>
    <numFmt numFmtId="311" formatCode="0.00000%"/>
    <numFmt numFmtId="312" formatCode="_ &quot;SFr.&quot;* #,##0_ ;_ &quot;SFr.&quot;* \-#,##0_ ;_ &quot;SFr.&quot;* &quot;-&quot;_ ;_ @_ "/>
    <numFmt numFmtId="313" formatCode="#,##0.000;[Red]\(#,##0.000\)"/>
    <numFmt numFmtId="314" formatCode="0.000%"/>
    <numFmt numFmtId="315" formatCode="#,##0&quot;￡&quot;_);[Red]\(#,##0&quot;￡&quot;\)"/>
    <numFmt numFmtId="316" formatCode="&quot;¡Ì&quot;#,##0;[Red]\-&quot;¡Ì&quot;#,##0"/>
    <numFmt numFmtId="317" formatCode="_(* #,##0.00_);_(* \(#,##0.00\);_(* &quot;-&quot;_);_(@_)"/>
    <numFmt numFmtId="318" formatCode="_(&quot;.&quot;* #&quot;Z$&quot;##0_);_(&quot;.&quot;* \(#&quot;Z$&quot;##0\);_(&quot;.&quot;* &quot;-&quot;_);_(@_)"/>
    <numFmt numFmtId="319" formatCode="&quot;Z$&quot;#&quot;Z$&quot;##0_);[Red]\(&quot;Z$&quot;#&quot;Z$&quot;##0\)"/>
    <numFmt numFmtId="320" formatCode="#,##0.00\ &quot;F&quot;;[Red]\-#,##0.00\ &quot;F&quot;"/>
    <numFmt numFmtId="321" formatCode="_-* ##&quot;,&quot;#0&quot;.&quot;0\ _F_-;\-* ##&quot;,&quot;#0&quot;.&quot;0\ _F_-;_-* &quot;-&quot;??\ _F_-;_-@_-"/>
    <numFmt numFmtId="322" formatCode="&quot;£&quot;#,##0;[Red]\-&quot;£&quot;#,##0"/>
    <numFmt numFmtId="323" formatCode="&quot;.&quot;#,##0.00_);[Red]\(&quot;.&quot;#,##0.00\)"/>
    <numFmt numFmtId="324" formatCode="#,##0.00\ &quot;F&quot;_);[Red]\(#,##0.00\ &quot;F&quot;\)"/>
    <numFmt numFmtId="325" formatCode="#&quot;,&quot;##0.00\ &quot;F&quot;;[Red]\-#&quot;,&quot;##0.00\ &quot;F&quot;"/>
    <numFmt numFmtId="326" formatCode="#,##0.00\ \ \ \ "/>
    <numFmt numFmtId="327" formatCode="&quot;￥&quot;#,##0;&quot;￥&quot;\-#,##0"/>
    <numFmt numFmtId="328" formatCode="#,##0.00\ \ "/>
    <numFmt numFmtId="329" formatCode="0.00000"/>
    <numFmt numFmtId="330" formatCode="_ * #,##0_ ;_ * \-#,##0_ ;_ * &quot;-&quot;??_ ;_ @_ "/>
    <numFmt numFmtId="331" formatCode="#,##0\ &quot;F&quot;;[Red]\-#,##0\ &quot;F&quot;"/>
    <numFmt numFmtId="332" formatCode="0.00000000000E+00;\?"/>
    <numFmt numFmtId="333" formatCode="_(* #,##0.00_ \ \ *);_(* \(#,##0.00\);_(* &quot;-&quot;??_);_(@_)"/>
    <numFmt numFmtId="334" formatCode="_ * #,##0.000_ ;_ * \-#,##0.000_ ;_ * &quot;-&quot;??_ ;_ @_ "/>
    <numFmt numFmtId="335" formatCode="&quot;VND&quot;#,##0_);\(&quot;VND&quot;#,##0\)"/>
    <numFmt numFmtId="336" formatCode="#,##0\ &quot;FB&quot;;[Red]\-#,##0\ &quot;FB&quot;"/>
    <numFmt numFmtId="337" formatCode="###,0&quot;.&quot;00\ &quot;F&quot;;[Red]\-###,0&quot;.&quot;00\ &quot;F&quot;"/>
    <numFmt numFmtId="338" formatCode="_(* #.##0.00_);_(* \(#.##0.00\);_(* &quot;-&quot;??_);_(@_)"/>
    <numFmt numFmtId="339" formatCode="&quot;£&quot;#,##0;\-&quot;£&quot;#,##0"/>
    <numFmt numFmtId="340" formatCode="0.00000000"/>
    <numFmt numFmtId="341" formatCode="&quot;Rp&quot;#,##0.00_);[Red]\(&quot;Rp&quot;#,##0.00\)"/>
    <numFmt numFmtId="342" formatCode="_-* ###,0&quot;.&quot;00\ _F_B_-;\-* ###,0&quot;.&quot;00\ _F_B_-;_-* &quot;-&quot;??\ _F_B_-;_-@_-"/>
    <numFmt numFmtId="343" formatCode="&quot;\&quot;#,##0;&quot;\&quot;\-#,##0"/>
    <numFmt numFmtId="344" formatCode="&quot;€&quot;#,##0_);\(&quot;€&quot;#,##0\)"/>
    <numFmt numFmtId="345" formatCode="#,##0\ &quot;€&quot;;\-#,##0\ &quot;€&quot;"/>
    <numFmt numFmtId="346" formatCode="#,##0\ &quot;F&quot;;\-#,##0\ &quot;F&quot;"/>
    <numFmt numFmtId="347" formatCode="_ * #.##._ ;_ * \-#.##._ ;_ * &quot;-&quot;??_ ;_ @_ⴆ"/>
    <numFmt numFmtId="348" formatCode="#,##0\ &quot;?&quot;;[Red]\-#,##0\ &quot;?&quot;"/>
    <numFmt numFmtId="349" formatCode="#,##0.00\ &quot;?&quot;;\-#,##0.00\ &quot;?&quot;"/>
    <numFmt numFmtId="350" formatCode="#,##0.0\½"/>
    <numFmt numFmtId="351" formatCode="_-* ###,0&quot;.&quot;00_-;\-* ###,0&quot;.&quot;00_-;_-* &quot;-&quot;??_-;_-@_-"/>
    <numFmt numFmtId="352" formatCode="0.000\ "/>
    <numFmt numFmtId="353" formatCode="#,##0\ &quot;Lt&quot;;[Red]\-#,##0\ &quot;Lt&quot;"/>
    <numFmt numFmtId="354" formatCode="_(* #,##0.000_);_(* \(#,##0.000\);_(* &quot;-&quot;???_);_(@_)"/>
    <numFmt numFmtId="355" formatCode="0.0%;[Red]\(0.0%\)"/>
    <numFmt numFmtId="356" formatCode="_(* #,##0.0000000000_);_(* \(#,##0.0000000000\);_(* &quot;-&quot;??_);_(@_)"/>
    <numFmt numFmtId="357" formatCode="&quot;¥&quot;#,##0;\-&quot;¥&quot;#,##0"/>
    <numFmt numFmtId="358" formatCode="_-* #,##0\ &quot;DM&quot;_-;\-* #,##0\ &quot;DM&quot;_-;_-* &quot;-&quot;\ &quot;DM&quot;_-;_-@_-"/>
    <numFmt numFmtId="359" formatCode="_-* #,##0.00\ &quot;DM&quot;_-;\-* #,##0.00\ &quot;DM&quot;_-;_-* &quot;-&quot;??\ &quot;DM&quot;_-;_-@_-"/>
    <numFmt numFmtId="360" formatCode="_(&quot;Z$&quot;* #,##0.00_);_(&quot;Z$&quot;* \(#,##0.00\);_(&quot;Z$&quot;* &quot;-&quot;??_);_(@_)"/>
    <numFmt numFmtId="361" formatCode="_-&quot;｣&quot;* #,##0_-;\-&quot;｣&quot;* #,##0_-;_-&quot;｣&quot;* &quot;-&quot;_-;_-@_-"/>
  </numFmts>
  <fonts count="339">
    <font>
      <sz val="11"/>
      <color theme="1"/>
      <name val="Calibri"/>
      <family val="2"/>
      <scheme val="minor"/>
    </font>
    <font>
      <sz val="12"/>
      <color theme="1"/>
      <name val="Times New Roman"/>
      <family val="1"/>
    </font>
    <font>
      <b/>
      <sz val="12"/>
      <color theme="1"/>
      <name val="Times New Roman"/>
      <family val="1"/>
    </font>
    <font>
      <i/>
      <sz val="12"/>
      <color theme="1"/>
      <name val="Times New Roman"/>
      <family val="1"/>
    </font>
    <font>
      <sz val="10"/>
      <color theme="1"/>
      <name val="Times New Roman"/>
      <family val="1"/>
    </font>
    <font>
      <sz val="8"/>
      <color theme="1"/>
      <name val="Times New Roman"/>
      <family val="1"/>
    </font>
    <font>
      <sz val="12"/>
      <name val="Times New Roman"/>
      <family val="1"/>
    </font>
    <font>
      <b/>
      <sz val="13"/>
      <name val="Times New Roman"/>
      <family val="1"/>
    </font>
    <font>
      <b/>
      <sz val="12"/>
      <name val="Times New Roman"/>
      <family val="1"/>
    </font>
    <font>
      <b/>
      <sz val="14"/>
      <name val="Times New Roman"/>
      <family val="1"/>
    </font>
    <font>
      <b/>
      <i/>
      <sz val="12"/>
      <name val="Times New Roman"/>
      <family val="1"/>
    </font>
    <font>
      <sz val="10"/>
      <name val="Times New Roman"/>
      <family val="1"/>
    </font>
    <font>
      <b/>
      <sz val="10"/>
      <color theme="1"/>
      <name val="Times New Roman"/>
      <family val="1"/>
    </font>
    <font>
      <sz val="8"/>
      <name val="Times New Roman"/>
      <family val="1"/>
    </font>
    <font>
      <sz val="9"/>
      <color theme="1"/>
      <name val="Times New Roman"/>
      <family val="1"/>
    </font>
    <font>
      <sz val="11"/>
      <color theme="1"/>
      <name val="Times New Roman"/>
      <family val="1"/>
    </font>
    <font>
      <b/>
      <sz val="9"/>
      <color theme="1"/>
      <name val="Times New Roman"/>
      <family val="1"/>
    </font>
    <font>
      <b/>
      <sz val="8"/>
      <color theme="1"/>
      <name val="Times New Roman"/>
      <family val="1"/>
    </font>
    <font>
      <b/>
      <sz val="11"/>
      <color theme="1"/>
      <name val="Times New Roman"/>
      <family val="1"/>
    </font>
    <font>
      <sz val="13"/>
      <name val="Times New Roman"/>
      <family val="1"/>
    </font>
    <font>
      <sz val="11"/>
      <color theme="1"/>
      <name val="Calibri"/>
      <family val="2"/>
      <scheme val="minor"/>
    </font>
    <font>
      <b/>
      <sz val="13"/>
      <color theme="1"/>
      <name val="Times New Roman"/>
      <family val="1"/>
    </font>
    <font>
      <sz val="12"/>
      <name val="VNI-Times"/>
    </font>
    <font>
      <sz val="10"/>
      <name val="Arial"/>
      <family val="2"/>
    </font>
    <font>
      <sz val="12"/>
      <name val="Helv"/>
      <family val="2"/>
    </font>
    <font>
      <sz val="12"/>
      <name val=".VnTime"/>
      <family val="2"/>
    </font>
    <font>
      <sz val="10"/>
      <name val=".VnArial"/>
      <family val="2"/>
    </font>
    <font>
      <sz val="10"/>
      <name val="MS Sans Serif"/>
      <family val="2"/>
    </font>
    <font>
      <sz val="12"/>
      <name val="돋움체"/>
      <family val="3"/>
    </font>
    <font>
      <sz val="12"/>
      <name val="돋움체"/>
      <family val="3"/>
      <charset val="129"/>
    </font>
    <font>
      <b/>
      <sz val="10"/>
      <name val="SVNtimes new roman"/>
      <family val="2"/>
    </font>
    <font>
      <sz val="10"/>
      <name val=".VnArial Narrow"/>
      <family val="2"/>
    </font>
    <font>
      <sz val="9"/>
      <name val="ﾀﾞｯﾁ"/>
      <family val="3"/>
      <charset val="128"/>
    </font>
    <font>
      <sz val="12"/>
      <name val="VNtimes New Roman"/>
      <family val="2"/>
    </font>
    <font>
      <sz val="10"/>
      <name val=".VnTime"/>
      <family val="2"/>
    </font>
    <font>
      <sz val="11"/>
      <name val="??"/>
      <family val="3"/>
    </font>
    <font>
      <sz val="10"/>
      <name val="Helv"/>
      <family val="2"/>
    </font>
    <font>
      <sz val="10"/>
      <name val="AngsanaUPC"/>
      <family val="1"/>
    </font>
    <font>
      <b/>
      <sz val="15"/>
      <color indexed="56"/>
      <name val="Calibri"/>
      <family val="2"/>
    </font>
    <font>
      <b/>
      <sz val="13"/>
      <color indexed="56"/>
      <name val="Calibri"/>
      <family val="2"/>
    </font>
    <font>
      <b/>
      <sz val="11"/>
      <color indexed="56"/>
      <name val="Calibri"/>
      <family val="2"/>
    </font>
    <font>
      <sz val="10"/>
      <name val="??"/>
      <family val="3"/>
    </font>
    <font>
      <sz val="10"/>
      <name val="??"/>
      <family val="3"/>
      <charset val="129"/>
    </font>
    <font>
      <sz val="12"/>
      <name val="????"/>
      <family val="1"/>
    </font>
    <font>
      <sz val="12"/>
      <name val="Courier"/>
      <family val="3"/>
    </font>
    <font>
      <b/>
      <sz val="11"/>
      <color indexed="63"/>
      <name val="Calibri"/>
      <family val="2"/>
    </font>
    <font>
      <sz val="11"/>
      <color indexed="62"/>
      <name val="Calibri"/>
      <family val="2"/>
    </font>
    <font>
      <sz val="12"/>
      <name val="|??¢¥¢¬¨Ï"/>
      <family val="1"/>
    </font>
    <font>
      <sz val="14"/>
      <name val="뼻뮝"/>
      <family val="3"/>
    </font>
    <font>
      <sz val="10"/>
      <color indexed="8"/>
      <name val="Arial"/>
      <family val="2"/>
    </font>
    <font>
      <sz val="12"/>
      <name val="__"/>
      <family val="1"/>
      <charset val="129"/>
    </font>
    <font>
      <sz val="14"/>
      <name val="__"/>
      <family val="3"/>
      <charset val="129"/>
    </font>
    <font>
      <sz val="12"/>
      <name val="___"/>
      <family val="1"/>
      <charset val="129"/>
    </font>
    <font>
      <sz val="12"/>
      <name val="____"/>
      <charset val="136"/>
    </font>
    <font>
      <sz val="10"/>
      <name val="___"/>
      <family val="3"/>
      <charset val="129"/>
    </font>
    <font>
      <sz val="12"/>
      <name val="___"/>
      <family val="3"/>
    </font>
    <font>
      <sz val="12"/>
      <name val="____"/>
      <family val="2"/>
      <charset val="136"/>
    </font>
    <font>
      <sz val="10"/>
      <name val="VNI-Times"/>
    </font>
    <font>
      <sz val="11"/>
      <name val="VNI-Aptima"/>
    </font>
    <font>
      <sz val="11"/>
      <name val="ＭＳ Ｐゴシック"/>
      <family val="3"/>
      <charset val="128"/>
    </font>
    <font>
      <sz val="11"/>
      <name val="ＭＳ Ｐゴシック"/>
      <charset val="128"/>
    </font>
    <font>
      <sz val="12"/>
      <name val="VNI-Helve-Condense"/>
    </font>
    <font>
      <sz val="11"/>
      <name val="Arial"/>
      <family val="2"/>
    </font>
    <font>
      <sz val="10"/>
      <color indexed="8"/>
      <name val="MS Sans Serif"/>
      <family val="2"/>
    </font>
    <font>
      <b/>
      <sz val="11"/>
      <name val="明朝"/>
      <family val="1"/>
      <charset val="128"/>
    </font>
    <font>
      <sz val="12"/>
      <name val="???"/>
    </font>
    <font>
      <sz val="12"/>
      <name val=".VnArial"/>
      <family val="2"/>
    </font>
    <font>
      <sz val="9"/>
      <name val="Arial"/>
      <family val="2"/>
    </font>
    <font>
      <sz val="10"/>
      <name val="ＭＳ Ｐゴシック"/>
      <family val="3"/>
      <charset val="128"/>
    </font>
    <font>
      <sz val="11"/>
      <name val="‚l‚r ƒSƒVƒbƒN"/>
      <charset val="128"/>
    </font>
    <font>
      <sz val="14"/>
      <name val="‚l‚r –¾’©"/>
      <charset val="128"/>
    </font>
    <font>
      <sz val="11"/>
      <name val="ＭＳ ゴシック"/>
      <family val="3"/>
      <charset val="128"/>
    </font>
    <font>
      <sz val="12"/>
      <name val="바탕체"/>
      <family val="1"/>
    </font>
    <font>
      <sz val="11"/>
      <name val="–¾’©"/>
      <family val="1"/>
    </font>
    <font>
      <sz val="9"/>
      <name val="‚l‚r ‚o–¾’©"/>
      <charset val="128"/>
    </font>
    <font>
      <sz val="11"/>
      <name val="??fc"/>
      <family val="3"/>
    </font>
    <font>
      <sz val="14"/>
      <name val="VnTime"/>
    </font>
    <font>
      <sz val="11"/>
      <color indexed="8"/>
      <name val="Arial"/>
      <family val="2"/>
    </font>
    <font>
      <b/>
      <u/>
      <sz val="14"/>
      <color indexed="8"/>
      <name val=".VnBook-AntiquaH"/>
      <family val="2"/>
    </font>
    <font>
      <sz val="11"/>
      <name val=".VnTime"/>
      <family val="2"/>
    </font>
    <font>
      <sz val="11"/>
      <color indexed="8"/>
      <name val=".VnTime"/>
      <family val="2"/>
    </font>
    <font>
      <b/>
      <u/>
      <sz val="10"/>
      <name val="VNI-Times"/>
    </font>
    <font>
      <b/>
      <sz val="10"/>
      <name val=".VnArial"/>
      <family val="2"/>
    </font>
    <font>
      <sz val="11"/>
      <color indexed="10"/>
      <name val=".VnArial Narrow"/>
      <family val="2"/>
    </font>
    <font>
      <sz val="12"/>
      <name val=".VnArial Narrow"/>
      <family val="2"/>
    </font>
    <font>
      <sz val="10"/>
      <name val="VNTimes"/>
    </font>
    <font>
      <sz val="12"/>
      <color indexed="10"/>
      <name val=".VnArial Narrow"/>
      <family val="2"/>
    </font>
    <font>
      <sz val="13"/>
      <name val="VNtimes new roman"/>
      <family val="2"/>
    </font>
    <font>
      <sz val="12"/>
      <color indexed="8"/>
      <name val="¹ÙÅÁÃ¼"/>
      <family val="1"/>
    </font>
    <font>
      <i/>
      <sz val="12"/>
      <color indexed="8"/>
      <name val=".VnBook-AntiquaH"/>
      <family val="2"/>
    </font>
    <font>
      <sz val="11"/>
      <color indexed="8"/>
      <name val="Calibri"/>
      <family val="2"/>
    </font>
    <font>
      <sz val="13"/>
      <color indexed="8"/>
      <name val="Times New Roman"/>
      <family val="2"/>
    </font>
    <font>
      <b/>
      <sz val="12"/>
      <color indexed="8"/>
      <name val=".VnBook-Antiqua"/>
      <family val="2"/>
    </font>
    <font>
      <i/>
      <sz val="12"/>
      <color indexed="8"/>
      <name val=".VnBook-Antiqua"/>
      <family val="2"/>
    </font>
    <font>
      <sz val="14"/>
      <name val=".VnTimeH"/>
      <family val="2"/>
    </font>
    <font>
      <sz val="10"/>
      <color indexed="8"/>
      <name val=".VnTime"/>
      <family val="2"/>
    </font>
    <font>
      <sz val="11"/>
      <color indexed="9"/>
      <name val="Calibri"/>
      <family val="2"/>
    </font>
    <font>
      <sz val="13"/>
      <color indexed="9"/>
      <name val="Times New Roman"/>
      <family val="2"/>
    </font>
    <font>
      <sz val="14"/>
      <name val=".VnTime"/>
      <family val="2"/>
    </font>
    <font>
      <sz val="11"/>
      <name val="VNtimes new roman"/>
      <family val="2"/>
    </font>
    <font>
      <sz val="12"/>
      <name val="±¼¸²?¼"/>
      <family val="3"/>
      <charset val="129"/>
    </font>
    <font>
      <sz val="12"/>
      <name val="¹UAAA¼"/>
      <family val="3"/>
      <charset val="129"/>
    </font>
    <font>
      <sz val="11"/>
      <name val="±¼¸²?¼"/>
      <family val="3"/>
      <charset val="129"/>
    </font>
    <font>
      <sz val="12"/>
      <name val="¹UAAA¼"/>
      <family val="3"/>
    </font>
    <font>
      <sz val="11"/>
      <name val="±¼¸²Ã¼"/>
      <family val="3"/>
    </font>
    <font>
      <sz val="9"/>
      <name val="ＭＳ ゴシック"/>
      <family val="3"/>
      <charset val="128"/>
    </font>
    <font>
      <b/>
      <sz val="12"/>
      <color indexed="63"/>
      <name val="VNI-Times"/>
    </font>
    <font>
      <sz val="12"/>
      <name val="¹ÙÅÁÃ¼"/>
    </font>
    <font>
      <sz val="11"/>
      <color indexed="20"/>
      <name val="Calibri"/>
      <family val="2"/>
    </font>
    <font>
      <b/>
      <i/>
      <sz val="14"/>
      <name val="VNTime"/>
      <family val="2"/>
    </font>
    <font>
      <sz val="11"/>
      <color indexed="10"/>
      <name val="Arial"/>
      <family val="2"/>
    </font>
    <font>
      <sz val="12"/>
      <name val="Times"/>
      <family val="2"/>
    </font>
    <font>
      <sz val="12"/>
      <name val="Tms Rmn"/>
    </font>
    <font>
      <sz val="13"/>
      <name val=".VnTime"/>
      <family val="2"/>
    </font>
    <font>
      <sz val="11"/>
      <name val="µ¸¿ò"/>
    </font>
    <font>
      <sz val="12"/>
      <name val="System"/>
      <family val="1"/>
    </font>
    <font>
      <sz val="10"/>
      <name val="±¼¸²A¼"/>
      <family val="3"/>
      <charset val="129"/>
    </font>
    <font>
      <b/>
      <sz val="11"/>
      <color indexed="52"/>
      <name val="Calibri"/>
      <family val="2"/>
    </font>
    <font>
      <b/>
      <sz val="10"/>
      <name val="Helv"/>
    </font>
    <font>
      <b/>
      <sz val="8"/>
      <color indexed="12"/>
      <name val="Arial"/>
      <family val="2"/>
    </font>
    <font>
      <sz val="8"/>
      <color indexed="8"/>
      <name val="Arial"/>
      <family val="2"/>
    </font>
    <font>
      <sz val="8"/>
      <name val="SVNtimes new roman"/>
      <family val="2"/>
    </font>
    <font>
      <b/>
      <sz val="11"/>
      <color indexed="9"/>
      <name val="Calibri"/>
      <family val="2"/>
    </font>
    <font>
      <sz val="11"/>
      <name val="VNbook-Antiqua"/>
      <family val="2"/>
    </font>
    <font>
      <sz val="10"/>
      <name val="VNI-Aptima"/>
    </font>
    <font>
      <sz val="11"/>
      <name val="Times"/>
      <family val="2"/>
    </font>
    <font>
      <sz val="11"/>
      <name val="Tms Rmn"/>
    </font>
    <font>
      <sz val="12"/>
      <name val="Times New Roman"/>
      <family val="1"/>
      <charset val="163"/>
    </font>
    <font>
      <b/>
      <sz val="13"/>
      <name val=".VnArial Narrow"/>
      <family val="2"/>
    </font>
    <font>
      <sz val="11"/>
      <color indexed="8"/>
      <name val="Calibri"/>
      <family val="2"/>
      <charset val="163"/>
    </font>
    <font>
      <sz val="12"/>
      <color indexed="8"/>
      <name val="Times New Roman"/>
      <family val="1"/>
    </font>
    <font>
      <sz val="10"/>
      <name val="Arial"/>
      <family val="2"/>
      <charset val="163"/>
    </font>
    <font>
      <sz val="14"/>
      <name val="Times New Roman"/>
      <family val="1"/>
    </font>
    <font>
      <sz val="11"/>
      <color theme="1"/>
      <name val="Times New Roman"/>
      <family val="2"/>
    </font>
    <font>
      <sz val="11"/>
      <color theme="1"/>
      <name val="Calibri"/>
      <family val="2"/>
      <charset val="163"/>
      <scheme val="minor"/>
    </font>
    <font>
      <sz val="10"/>
      <name val="VNtimes new roman"/>
      <family val="2"/>
    </font>
    <font>
      <sz val="10"/>
      <name val="BERNHARD"/>
    </font>
    <font>
      <sz val="10"/>
      <name val="Helv"/>
    </font>
    <font>
      <b/>
      <sz val="12"/>
      <name val="VNTime"/>
      <family val="2"/>
    </font>
    <font>
      <sz val="10"/>
      <name val="MS Serif"/>
      <family val="1"/>
    </font>
    <font>
      <sz val="10"/>
      <name val="Courier"/>
      <family val="3"/>
    </font>
    <font>
      <sz val="11"/>
      <name val="VNcentury Gothic"/>
      <family val="2"/>
    </font>
    <font>
      <b/>
      <sz val="15"/>
      <name val="VNcentury Gothic"/>
      <family val="2"/>
    </font>
    <font>
      <sz val="12"/>
      <name val="SVNtimes new roman"/>
      <family val="2"/>
    </font>
    <font>
      <sz val="14"/>
      <color indexed="8"/>
      <name val="Times New Roman"/>
      <family val="2"/>
      <charset val="163"/>
    </font>
    <font>
      <sz val="12"/>
      <name val="VNI-Aptima"/>
    </font>
    <font>
      <sz val="10"/>
      <name val="SVNtimes new roman"/>
      <family val="2"/>
    </font>
    <font>
      <sz val="12"/>
      <name val="Arial"/>
      <family val="2"/>
    </font>
    <font>
      <b/>
      <sz val="13"/>
      <color indexed="63"/>
      <name val="Times New Roman"/>
      <family val="2"/>
    </font>
    <font>
      <sz val="13"/>
      <color indexed="62"/>
      <name val="Times New Roman"/>
      <family val="2"/>
    </font>
    <font>
      <b/>
      <sz val="12"/>
      <name val="VNTimeH"/>
      <family val="2"/>
    </font>
    <font>
      <b/>
      <sz val="15"/>
      <color indexed="56"/>
      <name val="Times New Roman"/>
      <family val="2"/>
    </font>
    <font>
      <b/>
      <sz val="13"/>
      <color indexed="56"/>
      <name val="Times New Roman"/>
      <family val="2"/>
    </font>
    <font>
      <b/>
      <sz val="11"/>
      <color indexed="56"/>
      <name val="Times New Roman"/>
      <family val="2"/>
    </font>
    <font>
      <sz val="1"/>
      <color indexed="8"/>
      <name val="Courier"/>
      <family val="3"/>
    </font>
    <font>
      <sz val="10"/>
      <name val="Arial CE"/>
    </font>
    <font>
      <sz val="10"/>
      <name val="Arial CE"/>
      <charset val="238"/>
    </font>
    <font>
      <i/>
      <sz val="10"/>
      <name val="Times New Roman"/>
      <family val="1"/>
    </font>
    <font>
      <b/>
      <sz val="1"/>
      <color indexed="8"/>
      <name val="Courier"/>
      <family val="3"/>
    </font>
    <font>
      <sz val="10"/>
      <color indexed="16"/>
      <name val="MS Serif"/>
      <family val="1"/>
    </font>
    <font>
      <sz val="9"/>
      <name val="Times New Roman"/>
      <family val="1"/>
    </font>
    <font>
      <sz val="10"/>
      <name val="VNI-Helve-Condense"/>
    </font>
    <font>
      <sz val="10"/>
      <color indexed="8"/>
      <name val="Arial"/>
      <family val="2"/>
      <charset val="1"/>
    </font>
    <font>
      <i/>
      <sz val="11"/>
      <color indexed="23"/>
      <name val="Calibri"/>
      <family val="2"/>
    </font>
    <font>
      <sz val="18"/>
      <color indexed="24"/>
      <name val="Times New Roman"/>
      <family val="1"/>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b/>
      <sz val="16"/>
      <color indexed="16"/>
      <name val="VNbritannic"/>
      <family val="2"/>
    </font>
    <font>
      <b/>
      <sz val="16"/>
      <name val="VNbritannic"/>
      <family val="2"/>
    </font>
    <font>
      <b/>
      <sz val="18"/>
      <color indexed="12"/>
      <name val="VNbritannic"/>
      <family val="2"/>
    </font>
    <font>
      <b/>
      <sz val="18"/>
      <name val="VNnew Century Cond"/>
      <family val="2"/>
    </font>
    <font>
      <b/>
      <sz val="20"/>
      <color indexed="12"/>
      <name val="VNnew Century Cond"/>
      <family val="2"/>
    </font>
    <font>
      <b/>
      <sz val="16"/>
      <color indexed="12"/>
      <name val="VNlucida sans"/>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b/>
      <sz val="16"/>
      <name val="VNottawa"/>
      <family val="2"/>
    </font>
    <font>
      <sz val="8"/>
      <color indexed="8"/>
      <name val="Helvetica"/>
    </font>
    <font>
      <sz val="12"/>
      <name val="VNTime"/>
      <family val="2"/>
    </font>
    <font>
      <sz val="11"/>
      <color indexed="17"/>
      <name val="Calibri"/>
      <family val="2"/>
    </font>
    <font>
      <sz val="8"/>
      <name val="Arial"/>
      <family val="2"/>
    </font>
    <font>
      <b/>
      <sz val="11"/>
      <name val="Times New Roman"/>
      <family val="1"/>
    </font>
    <font>
      <sz val="10"/>
      <name val=".VnArialH"/>
      <family val="2"/>
    </font>
    <font>
      <b/>
      <sz val="12"/>
      <name val=".VnBook-AntiquaH"/>
      <family val="2"/>
    </font>
    <font>
      <b/>
      <sz val="12"/>
      <color indexed="9"/>
      <name val="Times"/>
      <family val="2"/>
    </font>
    <font>
      <b/>
      <sz val="12"/>
      <color indexed="9"/>
      <name val="Tms Rmn"/>
    </font>
    <font>
      <b/>
      <sz val="12"/>
      <name val="Helv"/>
    </font>
    <font>
      <b/>
      <sz val="12"/>
      <name val="Arial"/>
      <family val="2"/>
    </font>
    <font>
      <b/>
      <sz val="18"/>
      <name val="Arial"/>
      <family val="2"/>
    </font>
    <font>
      <b/>
      <sz val="8"/>
      <name val="MS Sans Serif"/>
      <family val="2"/>
    </font>
    <font>
      <b/>
      <sz val="10"/>
      <name val=".VnTime"/>
      <family val="2"/>
    </font>
    <font>
      <b/>
      <sz val="14"/>
      <name val=".VnTimeH"/>
      <family val="2"/>
    </font>
    <font>
      <sz val="11"/>
      <name val=".VnArial"/>
      <family val="2"/>
    </font>
    <font>
      <u/>
      <sz val="10"/>
      <color indexed="12"/>
      <name val="Arial"/>
      <family val="2"/>
    </font>
    <font>
      <sz val="12"/>
      <name val="??"/>
      <family val="1"/>
    </font>
    <font>
      <sz val="12"/>
      <name val="±¼¸²Ã¼"/>
      <family val="3"/>
    </font>
    <font>
      <sz val="10"/>
      <name val=" "/>
      <family val="1"/>
    </font>
    <font>
      <sz val="10"/>
      <name val="VNI-Helve"/>
    </font>
    <font>
      <u/>
      <sz val="10"/>
      <color indexed="12"/>
      <name val=".VnTime"/>
      <family val="2"/>
    </font>
    <font>
      <u/>
      <sz val="12"/>
      <color indexed="12"/>
      <name val=".VnTime"/>
      <family val="2"/>
    </font>
    <font>
      <u/>
      <sz val="12"/>
      <color indexed="12"/>
      <name val="Arial"/>
      <family val="2"/>
    </font>
    <font>
      <b/>
      <sz val="13"/>
      <color indexed="9"/>
      <name val="Times New Roman"/>
      <family val="2"/>
    </font>
    <font>
      <b/>
      <sz val="14"/>
      <name val=".VnArialH"/>
      <family val="2"/>
    </font>
    <font>
      <sz val="11"/>
      <name val="VNI-Times"/>
    </font>
    <font>
      <sz val="11"/>
      <color indexed="52"/>
      <name val="Calibri"/>
      <family val="2"/>
    </font>
    <font>
      <i/>
      <sz val="10"/>
      <name val=".VnTime"/>
      <family val="2"/>
    </font>
    <font>
      <sz val="8"/>
      <name val="VNarial"/>
      <family val="2"/>
    </font>
    <font>
      <b/>
      <i/>
      <sz val="12"/>
      <name val=".VnAristote"/>
      <family val="2"/>
    </font>
    <font>
      <b/>
      <sz val="11"/>
      <name val="Helv"/>
    </font>
    <font>
      <sz val="11"/>
      <color indexed="60"/>
      <name val="Calibri"/>
      <family val="2"/>
    </font>
    <font>
      <sz val="7"/>
      <name val="Small Fonts"/>
      <family val="2"/>
    </font>
    <font>
      <b/>
      <sz val="12"/>
      <name val="VN-NTime"/>
    </font>
    <font>
      <sz val="12"/>
      <name val="???"/>
      <family val="1"/>
      <charset val="129"/>
    </font>
    <font>
      <b/>
      <i/>
      <sz val="16"/>
      <name val="Helv"/>
    </font>
    <font>
      <sz val="12"/>
      <name val="바탕체"/>
      <family val="1"/>
      <charset val="129"/>
    </font>
    <font>
      <sz val="12"/>
      <color theme="1"/>
      <name val="Times New Roman"/>
      <family val="2"/>
    </font>
    <font>
      <sz val="13"/>
      <name val="Arial"/>
      <family val="2"/>
      <charset val="163"/>
    </font>
    <font>
      <sz val="14"/>
      <name val="Times New Roman"/>
      <family val="1"/>
      <charset val="163"/>
    </font>
    <font>
      <sz val="12"/>
      <color theme="1"/>
      <name val="Calibri"/>
      <family val="2"/>
      <scheme val="minor"/>
    </font>
    <font>
      <sz val="13"/>
      <name val="Times New Roman"/>
      <family val="1"/>
      <charset val="163"/>
    </font>
    <font>
      <sz val="12"/>
      <color theme="1"/>
      <name val="t"/>
      <family val="2"/>
    </font>
    <font>
      <sz val="11"/>
      <color theme="1"/>
      <name val="Calibri"/>
      <family val="2"/>
    </font>
    <font>
      <sz val="11"/>
      <color indexed="8"/>
      <name val="Helvetica Neue"/>
    </font>
    <font>
      <sz val="11"/>
      <color indexed="8"/>
      <name val="Times New Roman"/>
      <family val="2"/>
      <charset val="163"/>
    </font>
    <font>
      <sz val="13"/>
      <color indexed="52"/>
      <name val="Times New Roman"/>
      <family val="2"/>
    </font>
    <font>
      <sz val="14"/>
      <name val="System"/>
      <family val="2"/>
    </font>
    <font>
      <b/>
      <sz val="11"/>
      <name val="Arial"/>
      <family val="2"/>
    </font>
    <font>
      <sz val="14"/>
      <name val=".VnArial Narrow"/>
      <family val="2"/>
    </font>
    <font>
      <sz val="14"/>
      <color indexed="8"/>
      <name val="Times New Roman"/>
      <family val="2"/>
    </font>
    <font>
      <sz val="11"/>
      <name val="VNswitzerlandCondLight"/>
      <family val="2"/>
    </font>
    <font>
      <sz val="12"/>
      <name val="Helv"/>
    </font>
    <font>
      <b/>
      <sz val="10"/>
      <name val="MS Sans Serif"/>
      <family val="2"/>
    </font>
    <font>
      <b/>
      <sz val="10"/>
      <color indexed="18"/>
      <name val="VNarial"/>
      <family val="2"/>
    </font>
    <font>
      <sz val="8"/>
      <name val="Wingdings"/>
      <charset val="2"/>
    </font>
    <font>
      <sz val="8"/>
      <color indexed="16"/>
      <name val="Century Schoolbook"/>
      <family val="1"/>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i/>
      <sz val="10"/>
      <name val="Times New Roman"/>
      <family val="1"/>
    </font>
    <font>
      <sz val="11"/>
      <name val="3C_Times_T"/>
    </font>
    <font>
      <sz val="8"/>
      <name val="MS Sans Serif"/>
      <family val="2"/>
    </font>
    <font>
      <sz val="8"/>
      <name val="Tms Rmn"/>
    </font>
    <font>
      <b/>
      <sz val="10.5"/>
      <name val=".VnAvantH"/>
      <family val="2"/>
    </font>
    <font>
      <sz val="10"/>
      <name val="Helv"/>
      <charset val="204"/>
    </font>
    <font>
      <sz val="11"/>
      <name val="ＭＳ Ｐゴシック"/>
      <family val="2"/>
      <charset val="128"/>
    </font>
    <font>
      <sz val="10"/>
      <name val="3C_Times_T"/>
    </font>
    <font>
      <sz val="10"/>
      <name val="VNbook-Antiqua"/>
      <family val="2"/>
    </font>
    <font>
      <sz val="11"/>
      <color indexed="32"/>
      <name val="VNI-Times"/>
    </font>
    <font>
      <b/>
      <sz val="12"/>
      <name val=".VnArial Narrow"/>
      <family val="2"/>
    </font>
    <font>
      <sz val="13"/>
      <name val=".VnArialH"/>
      <family val="2"/>
    </font>
    <font>
      <i/>
      <sz val="11"/>
      <name val=".VnTime"/>
      <family val="2"/>
    </font>
    <font>
      <i/>
      <sz val="12"/>
      <name val=".VnArial Narrow"/>
      <family val="2"/>
    </font>
    <font>
      <b/>
      <sz val="8"/>
      <name val=".VnTime"/>
      <family val="2"/>
    </font>
    <font>
      <sz val="11"/>
      <name val=".VnArial Narrow"/>
      <family val="2"/>
    </font>
    <font>
      <b/>
      <sz val="8"/>
      <color indexed="8"/>
      <name val="Helv"/>
    </font>
    <font>
      <sz val="10"/>
      <name val="Symbol"/>
      <family val="1"/>
    </font>
    <font>
      <b/>
      <sz val="11"/>
      <color indexed="8"/>
      <name val="Calibri"/>
      <family val="2"/>
    </font>
    <font>
      <sz val="13"/>
      <name val=".VnArial"/>
      <family val="2"/>
    </font>
    <font>
      <b/>
      <sz val="10"/>
      <name val="VNI-Univer"/>
    </font>
    <font>
      <sz val="12"/>
      <name val="VNTime"/>
    </font>
    <font>
      <sz val="10"/>
      <name val=".VnBook-Antiqua"/>
      <family val="2"/>
    </font>
    <font>
      <sz val="8"/>
      <name val=".VnTime"/>
      <family val="2"/>
    </font>
    <font>
      <b/>
      <sz val="12"/>
      <name val="VNI-Times"/>
    </font>
    <font>
      <sz val="11"/>
      <name val=".VnAvant"/>
      <family val="2"/>
    </font>
    <font>
      <b/>
      <sz val="13"/>
      <color indexed="8"/>
      <name val=".VnTimeH"/>
      <family val="2"/>
    </font>
    <font>
      <b/>
      <sz val="12"/>
      <name val=".VnTime"/>
      <family val="2"/>
    </font>
    <font>
      <sz val="10"/>
      <name val="VnTime"/>
    </font>
    <font>
      <b/>
      <u val="double"/>
      <sz val="12"/>
      <color indexed="12"/>
      <name val=".VnBahamasB"/>
      <family val="2"/>
    </font>
    <font>
      <b/>
      <sz val="18"/>
      <color indexed="56"/>
      <name val="Cambria"/>
      <family val="2"/>
    </font>
    <font>
      <b/>
      <i/>
      <u/>
      <sz val="12"/>
      <name val=".VnTimeH"/>
      <family val="2"/>
    </font>
    <font>
      <b/>
      <sz val="13"/>
      <color indexed="52"/>
      <name val="Times New Roman"/>
      <family val="2"/>
    </font>
    <font>
      <sz val="9.5"/>
      <name val=".VnBlackH"/>
      <family val="2"/>
    </font>
    <font>
      <b/>
      <sz val="10"/>
      <name val=".VnBahamasBH"/>
      <family val="2"/>
    </font>
    <font>
      <b/>
      <sz val="11"/>
      <name val=".VnArialH"/>
      <family val="2"/>
    </font>
    <font>
      <b/>
      <sz val="13"/>
      <color indexed="8"/>
      <name val="Times New Roman"/>
      <family val="2"/>
    </font>
    <font>
      <b/>
      <sz val="10"/>
      <name val=".VnTimeH"/>
      <family val="2"/>
    </font>
    <font>
      <b/>
      <sz val="11"/>
      <name val=".VnTimeH"/>
      <family val="2"/>
    </font>
    <font>
      <b/>
      <sz val="10"/>
      <name val=".VnArialH"/>
      <family val="2"/>
    </font>
    <font>
      <sz val="13"/>
      <color indexed="17"/>
      <name val="Times New Roman"/>
      <family val="2"/>
    </font>
    <font>
      <sz val="10"/>
      <name val=".VnAvant"/>
      <family val="2"/>
    </font>
    <font>
      <b/>
      <sz val="14"/>
      <name val=".VnTime"/>
      <family val="2"/>
    </font>
    <font>
      <sz val="13"/>
      <color indexed="60"/>
      <name val="Times New Roman"/>
      <family val="2"/>
    </font>
    <font>
      <sz val="11"/>
      <color indexed="10"/>
      <name val="Calibri"/>
      <family val="2"/>
    </font>
    <font>
      <sz val="13"/>
      <color indexed="10"/>
      <name val="Times New Roman"/>
      <family val="2"/>
    </font>
    <font>
      <i/>
      <sz val="13"/>
      <color indexed="23"/>
      <name val="Times New Roman"/>
      <family val="2"/>
    </font>
    <font>
      <sz val="14"/>
      <name val="CordiaUPC"/>
      <family val="2"/>
    </font>
    <font>
      <sz val="8"/>
      <name val="VNI-Helve"/>
    </font>
    <font>
      <sz val="14"/>
      <name val="VnTime"/>
      <family val="2"/>
    </font>
    <font>
      <b/>
      <sz val="8"/>
      <name val="VN Helvetica"/>
    </font>
    <font>
      <b/>
      <sz val="10"/>
      <name val="VN AvantGBook"/>
    </font>
    <font>
      <b/>
      <sz val="10"/>
      <name val="VN Helvetica"/>
    </font>
    <font>
      <b/>
      <sz val="16"/>
      <name val=".VnTime"/>
      <family val="2"/>
    </font>
    <font>
      <sz val="10"/>
      <name val="VNlucida sans"/>
      <family val="2"/>
    </font>
    <font>
      <sz val="10"/>
      <name val="VN Helvetica"/>
    </font>
    <font>
      <sz val="9"/>
      <name val=".VnTime"/>
      <family val="2"/>
    </font>
    <font>
      <sz val="10"/>
      <name val="Geneva"/>
      <family val="2"/>
    </font>
    <font>
      <b/>
      <i/>
      <sz val="12"/>
      <name val=".VnTime"/>
      <family val="2"/>
    </font>
    <font>
      <sz val="13"/>
      <color indexed="20"/>
      <name val="Times New Roman"/>
      <family val="2"/>
    </font>
    <font>
      <sz val="14"/>
      <name val=".VnArial"/>
      <family val="2"/>
    </font>
    <font>
      <sz val="10"/>
      <name val="ｺﾞｼｯｸ体MT-M"/>
      <family val="3"/>
      <charset val="128"/>
    </font>
    <font>
      <sz val="14"/>
      <name val="Cordia New"/>
      <family val="2"/>
      <charset val="222"/>
    </font>
    <font>
      <u/>
      <sz val="14"/>
      <color indexed="12"/>
      <name val="Cordia New"/>
      <family val="2"/>
      <charset val="222"/>
    </font>
    <font>
      <u/>
      <sz val="14"/>
      <color indexed="36"/>
      <name val="Cordia New"/>
      <family val="2"/>
      <charset val="222"/>
    </font>
    <font>
      <sz val="10"/>
      <name val=" "/>
      <family val="1"/>
      <charset val="136"/>
    </font>
    <font>
      <sz val="12"/>
      <color indexed="8"/>
      <name val="바탕체"/>
      <family val="3"/>
    </font>
    <font>
      <sz val="12"/>
      <name val="뼻뮝"/>
      <family val="3"/>
    </font>
    <font>
      <sz val="10"/>
      <name val="명조"/>
      <family val="3"/>
    </font>
    <font>
      <sz val="10"/>
      <name val="명조"/>
      <family val="3"/>
      <charset val="129"/>
    </font>
    <font>
      <sz val="10"/>
      <name val="돋움체"/>
      <family val="3"/>
      <charset val="129"/>
    </font>
    <font>
      <sz val="12"/>
      <name val="官帕眉"/>
      <family val="3"/>
      <charset val="128"/>
    </font>
    <font>
      <sz val="14"/>
      <name val="ＭＳ 明朝"/>
      <family val="1"/>
      <charset val="128"/>
    </font>
    <font>
      <sz val="11"/>
      <name val="明朝"/>
      <family val="1"/>
      <charset val="128"/>
    </font>
    <font>
      <u/>
      <sz val="12"/>
      <color indexed="36"/>
      <name val=".VnTime"/>
      <family val="2"/>
    </font>
    <font>
      <u/>
      <sz val="12"/>
      <color indexed="12"/>
      <name val="Times New Roman"/>
      <family val="1"/>
    </font>
    <font>
      <u/>
      <sz val="12"/>
      <color indexed="36"/>
      <name val="Times New Roman"/>
      <family val="1"/>
    </font>
    <font>
      <sz val="10"/>
      <name val="明朝"/>
      <family val="1"/>
      <charset val="128"/>
    </font>
    <font>
      <b/>
      <sz val="14"/>
      <color theme="1"/>
      <name val="Times New Roman"/>
      <family val="1"/>
    </font>
    <font>
      <sz val="11"/>
      <name val="Times New Roman"/>
      <family val="1"/>
    </font>
    <font>
      <i/>
      <sz val="12"/>
      <name val="Times New Roman"/>
      <family val="1"/>
    </font>
    <font>
      <sz val="12"/>
      <color rgb="FFFF0000"/>
      <name val="Times New Roman"/>
      <family val="1"/>
    </font>
    <font>
      <b/>
      <sz val="12"/>
      <color indexed="8"/>
      <name val="Times New Roman"/>
      <family val="1"/>
    </font>
    <font>
      <i/>
      <sz val="12"/>
      <color indexed="8"/>
      <name val="Times New Roman"/>
      <family val="1"/>
    </font>
    <font>
      <b/>
      <sz val="10"/>
      <color indexed="8"/>
      <name val="Times New Roman"/>
      <family val="1"/>
    </font>
    <font>
      <sz val="10"/>
      <color indexed="8"/>
      <name val="Times New Roman"/>
      <family val="1"/>
    </font>
    <font>
      <sz val="11"/>
      <color indexed="8"/>
      <name val="Times New Roman"/>
      <family val="1"/>
    </font>
    <font>
      <i/>
      <sz val="13"/>
      <color theme="1"/>
      <name val="Times New Roman"/>
      <family val="1"/>
    </font>
    <font>
      <sz val="13"/>
      <color theme="1"/>
      <name val="Times New Roman"/>
      <family val="1"/>
    </font>
    <font>
      <sz val="12"/>
      <color theme="0"/>
      <name val="Times New Roman"/>
      <family val="1"/>
    </font>
    <font>
      <sz val="14"/>
      <color theme="1"/>
      <name val="Times New Roman"/>
      <family val="1"/>
    </font>
    <font>
      <b/>
      <sz val="11"/>
      <color rgb="FFFF0000"/>
      <name val="Times New Roman"/>
      <family val="1"/>
    </font>
  </fonts>
  <fills count="84">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patternFill>
    </fill>
    <fill>
      <patternFill patternType="solid">
        <fgColor indexed="22"/>
        <bgColor indexed="31"/>
      </patternFill>
    </fill>
    <fill>
      <patternFill patternType="solid">
        <fgColor indexed="47"/>
      </patternFill>
    </fill>
    <fill>
      <patternFill patternType="solid">
        <fgColor indexed="27"/>
        <bgColor indexed="42"/>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31"/>
        <bgColor indexed="44"/>
      </patternFill>
    </fill>
    <fill>
      <patternFill patternType="solid">
        <fgColor indexed="45"/>
        <bgColor indexed="46"/>
      </patternFill>
    </fill>
    <fill>
      <patternFill patternType="solid">
        <fgColor indexed="42"/>
        <bgColor indexed="27"/>
      </patternFill>
    </fill>
    <fill>
      <patternFill patternType="solid">
        <fgColor indexed="46"/>
        <bgColor indexed="45"/>
      </patternFill>
    </fill>
    <fill>
      <patternFill patternType="solid">
        <fgColor indexed="41"/>
        <bgColor indexed="4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19"/>
        <bgColor indexed="5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60"/>
        <bgColor indexed="2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9"/>
      </patternFill>
    </fill>
    <fill>
      <patternFill patternType="solid">
        <fgColor indexed="26"/>
      </patternFill>
    </fill>
    <fill>
      <patternFill patternType="solid">
        <fgColor indexed="23"/>
        <bgColor indexed="64"/>
      </patternFill>
    </fill>
    <fill>
      <patternFill patternType="solid">
        <fgColor indexed="41"/>
        <bgColor indexed="64"/>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15"/>
      </patternFill>
    </fill>
    <fill>
      <patternFill patternType="solid">
        <fgColor indexed="15"/>
        <bgColor indexed="64"/>
      </patternFill>
    </fill>
    <fill>
      <patternFill patternType="solid">
        <fgColor indexed="12"/>
      </patternFill>
    </fill>
    <fill>
      <patternFill patternType="solid">
        <fgColor indexed="43"/>
      </patternFill>
    </fill>
    <fill>
      <patternFill patternType="solid">
        <fgColor indexed="9"/>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35"/>
        <bgColor indexed="64"/>
      </patternFill>
    </fill>
    <fill>
      <patternFill patternType="gray125">
        <fgColor indexed="15"/>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s>
  <borders count="7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auto="1"/>
      </left>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8"/>
      </left>
      <right style="thin">
        <color indexed="8"/>
      </right>
      <top style="dotted">
        <color indexed="8"/>
      </top>
      <bottom style="dotted">
        <color indexed="8"/>
      </bottom>
      <diagonal/>
    </border>
    <border>
      <left style="thin">
        <color indexed="64"/>
      </left>
      <right style="thin">
        <color indexed="64"/>
      </right>
      <top style="double">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hair">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hair">
        <color indexed="64"/>
      </top>
      <bottom style="hair">
        <color indexed="64"/>
      </bottom>
      <diagonal/>
    </border>
    <border>
      <left/>
      <right/>
      <top style="double">
        <color indexed="64"/>
      </top>
      <bottom/>
      <diagonal/>
    </border>
    <border>
      <left style="hair">
        <color indexed="64"/>
      </left>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12"/>
      </left>
      <right/>
      <top style="thick">
        <color indexed="12"/>
      </top>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right style="thin">
        <color indexed="64"/>
      </right>
      <top style="hair">
        <color indexed="64"/>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hair">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bottom style="hair">
        <color auto="1"/>
      </bottom>
      <diagonal/>
    </border>
    <border>
      <left style="thin">
        <color indexed="64"/>
      </left>
      <right style="thin">
        <color indexed="64"/>
      </right>
      <top style="hair">
        <color indexed="64"/>
      </top>
      <bottom style="thin">
        <color indexed="64"/>
      </bottom>
      <diagonal/>
    </border>
    <border>
      <left style="thin">
        <color auto="1"/>
      </left>
      <right style="thin">
        <color auto="1"/>
      </right>
      <top style="hair">
        <color auto="1"/>
      </top>
      <bottom/>
      <diagonal/>
    </border>
  </borders>
  <cellStyleXfs count="8305">
    <xf numFmtId="0" fontId="0" fillId="0" borderId="0"/>
    <xf numFmtId="3" fontId="6" fillId="0" borderId="0">
      <alignment vertical="center" wrapText="1"/>
    </xf>
    <xf numFmtId="3" fontId="6" fillId="0" borderId="0">
      <alignment vertical="center" wrapText="1"/>
    </xf>
    <xf numFmtId="1" fontId="6" fillId="0" borderId="0">
      <alignment vertical="center" wrapText="1"/>
    </xf>
    <xf numFmtId="166" fontId="22" fillId="0" borderId="0" applyFont="0" applyFill="0" applyBorder="0" applyAlignment="0" applyProtection="0"/>
    <xf numFmtId="167" fontId="23" fillId="0" borderId="0" applyFont="0" applyFill="0" applyBorder="0" applyAlignment="0" applyProtection="0"/>
    <xf numFmtId="168" fontId="24" fillId="0" borderId="0">
      <protection locked="0"/>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24" fillId="0" borderId="0">
      <protection locked="0"/>
    </xf>
    <xf numFmtId="168" fontId="24" fillId="0" borderId="0">
      <protection locked="0"/>
    </xf>
    <xf numFmtId="168" fontId="24" fillId="0" borderId="0">
      <protection locked="0"/>
    </xf>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0" fontId="26" fillId="0" borderId="0"/>
    <xf numFmtId="0" fontId="27" fillId="0" borderId="0"/>
    <xf numFmtId="0" fontId="23" fillId="0" borderId="0"/>
    <xf numFmtId="0" fontId="26" fillId="0" borderId="0"/>
    <xf numFmtId="3" fontId="28" fillId="0" borderId="1"/>
    <xf numFmtId="3" fontId="29" fillId="0" borderId="1"/>
    <xf numFmtId="3" fontId="29" fillId="0" borderId="1"/>
    <xf numFmtId="3" fontId="29" fillId="0" borderId="1"/>
    <xf numFmtId="3" fontId="29" fillId="0" borderId="1"/>
    <xf numFmtId="3" fontId="28" fillId="0" borderId="1"/>
    <xf numFmtId="3" fontId="28" fillId="0" borderId="1"/>
    <xf numFmtId="3" fontId="28" fillId="0" borderId="1"/>
    <xf numFmtId="170" fontId="30" fillId="0" borderId="16">
      <alignment horizontal="center"/>
      <protection hidden="1"/>
    </xf>
    <xf numFmtId="170" fontId="30" fillId="0" borderId="16">
      <alignment horizontal="center"/>
      <protection hidden="1"/>
    </xf>
    <xf numFmtId="170" fontId="30" fillId="0" borderId="16">
      <alignment horizontal="center"/>
      <protection hidden="1"/>
    </xf>
    <xf numFmtId="0" fontId="31" fillId="0" borderId="16">
      <alignment horizontal="center"/>
      <protection hidden="1"/>
    </xf>
    <xf numFmtId="170" fontId="30" fillId="0" borderId="16">
      <alignment horizontal="center"/>
      <protection hidden="1"/>
    </xf>
    <xf numFmtId="170" fontId="30" fillId="0" borderId="17">
      <alignment horizontal="center"/>
      <protection hidden="1"/>
    </xf>
    <xf numFmtId="170" fontId="30" fillId="0" borderId="16">
      <alignment horizontal="center"/>
      <protection hidden="1"/>
    </xf>
    <xf numFmtId="170" fontId="30" fillId="0" borderId="16">
      <alignment horizontal="center"/>
      <protection hidden="1"/>
    </xf>
    <xf numFmtId="170" fontId="30" fillId="0" borderId="16">
      <alignment horizontal="center"/>
      <protection hidden="1"/>
    </xf>
    <xf numFmtId="170" fontId="30" fillId="0" borderId="16">
      <alignment horizontal="center"/>
      <protection hidden="1"/>
    </xf>
    <xf numFmtId="0" fontId="31" fillId="0" borderId="16">
      <alignment horizontal="center"/>
      <protection hidden="1"/>
    </xf>
    <xf numFmtId="170" fontId="30" fillId="0" borderId="16">
      <alignment horizontal="center"/>
      <protection hidden="1"/>
    </xf>
    <xf numFmtId="170" fontId="30" fillId="0" borderId="17">
      <alignment horizontal="center"/>
      <protection hidden="1"/>
    </xf>
    <xf numFmtId="0" fontId="31" fillId="0" borderId="17">
      <alignment horizontal="center"/>
      <protection hidden="1"/>
    </xf>
    <xf numFmtId="170" fontId="30" fillId="0" borderId="17">
      <alignment horizontal="center"/>
      <protection hidden="1"/>
    </xf>
    <xf numFmtId="170" fontId="30" fillId="0" borderId="16">
      <alignment horizontal="center"/>
      <protection hidden="1"/>
    </xf>
    <xf numFmtId="0" fontId="31" fillId="0" borderId="17">
      <alignment horizontal="center"/>
      <protection hidden="1"/>
    </xf>
    <xf numFmtId="170" fontId="30" fillId="0" borderId="17">
      <alignment horizontal="center"/>
      <protection hidden="1"/>
    </xf>
    <xf numFmtId="170" fontId="30" fillId="0" borderId="16">
      <alignment horizontal="center"/>
      <protection hidden="1"/>
    </xf>
    <xf numFmtId="170" fontId="30" fillId="0" borderId="16">
      <alignment horizontal="center"/>
      <protection hidden="1"/>
    </xf>
    <xf numFmtId="170" fontId="30" fillId="0" borderId="16">
      <alignment horizontal="center"/>
      <protection hidden="1"/>
    </xf>
    <xf numFmtId="42" fontId="23" fillId="0" borderId="0" applyFont="0" applyFill="0" applyBorder="0" applyAlignment="0" applyProtection="0"/>
    <xf numFmtId="38" fontId="32" fillId="0" borderId="0" applyFont="0" applyFill="0" applyBorder="0" applyAlignment="0" applyProtection="0"/>
    <xf numFmtId="171" fontId="33" fillId="0" borderId="18" applyFont="0" applyBorder="0"/>
    <xf numFmtId="171" fontId="33" fillId="0" borderId="18" applyFont="0" applyBorder="0"/>
    <xf numFmtId="0" fontId="31" fillId="0" borderId="18" applyFont="0" applyBorder="0"/>
    <xf numFmtId="0" fontId="34" fillId="0" borderId="0"/>
    <xf numFmtId="172" fontId="35"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applyFont="0" applyFill="0" applyBorder="0" applyAlignment="0" applyProtection="0"/>
    <xf numFmtId="173" fontId="23" fillId="0" borderId="0" applyFont="0" applyFill="0" applyBorder="0" applyAlignment="0" applyProtection="0"/>
    <xf numFmtId="174" fontId="35" fillId="0" borderId="0" applyFont="0" applyFill="0" applyBorder="0" applyAlignment="0" applyProtection="0"/>
    <xf numFmtId="175"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0" fontId="23" fillId="0" borderId="0"/>
    <xf numFmtId="177"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8" fillId="0" borderId="19" applyNumberFormat="0" applyFill="0" applyAlignment="0" applyProtection="0"/>
    <xf numFmtId="0" fontId="39" fillId="0" borderId="20" applyNumberFormat="0" applyFill="0" applyAlignment="0" applyProtection="0"/>
    <xf numFmtId="0" fontId="40" fillId="0" borderId="21" applyNumberFormat="0" applyFill="0" applyAlignment="0" applyProtection="0"/>
    <xf numFmtId="0" fontId="40"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78" fontId="37" fillId="0" borderId="0" applyFont="0" applyFill="0" applyBorder="0" applyAlignment="0" applyProtection="0"/>
    <xf numFmtId="0" fontId="41" fillId="0" borderId="22"/>
    <xf numFmtId="0" fontId="42" fillId="0" borderId="22"/>
    <xf numFmtId="0" fontId="42" fillId="0" borderId="22"/>
    <xf numFmtId="0" fontId="41" fillId="0" borderId="22"/>
    <xf numFmtId="179" fontId="37" fillId="0" borderId="0" applyFont="0" applyFill="0" applyBorder="0" applyAlignment="0" applyProtection="0"/>
    <xf numFmtId="180" fontId="43" fillId="0" borderId="0" applyFont="0" applyFill="0" applyBorder="0" applyAlignment="0" applyProtection="0"/>
    <xf numFmtId="175" fontId="43" fillId="0" borderId="0" applyFont="0" applyFill="0" applyBorder="0" applyAlignment="0" applyProtection="0"/>
    <xf numFmtId="175" fontId="43" fillId="0" borderId="0" applyFont="0" applyFill="0" applyBorder="0" applyAlignment="0" applyProtection="0"/>
    <xf numFmtId="181" fontId="44" fillId="0" borderId="0" applyFont="0" applyFill="0" applyBorder="0" applyAlignment="0" applyProtection="0"/>
    <xf numFmtId="0" fontId="37"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45" fillId="15" borderId="23" applyNumberFormat="0" applyAlignment="0" applyProtection="0"/>
    <xf numFmtId="0" fontId="45" fillId="16" borderId="23" applyNumberFormat="0" applyAlignment="0" applyProtection="0"/>
    <xf numFmtId="0" fontId="46" fillId="17" borderId="24" applyNumberFormat="0" applyAlignment="0" applyProtection="0"/>
    <xf numFmtId="0" fontId="46" fillId="18" borderId="24" applyNumberFormat="0" applyAlignment="0" applyProtection="0"/>
    <xf numFmtId="0" fontId="47" fillId="0" borderId="0"/>
    <xf numFmtId="40" fontId="48" fillId="0" borderId="0" applyFont="0" applyFill="0" applyBorder="0" applyAlignment="0" applyProtection="0"/>
    <xf numFmtId="38" fontId="48"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80" fontId="25" fillId="0" borderId="0" applyFont="0" applyFill="0" applyBorder="0" applyAlignment="0" applyProtection="0"/>
    <xf numFmtId="0" fontId="23" fillId="0" borderId="0"/>
    <xf numFmtId="0" fontId="23" fillId="0" borderId="0"/>
    <xf numFmtId="0" fontId="49" fillId="0" borderId="0">
      <alignment vertical="top"/>
    </xf>
    <xf numFmtId="0" fontId="50" fillId="0" borderId="0"/>
    <xf numFmtId="0" fontId="51" fillId="0" borderId="0" applyFont="0" applyFill="0" applyBorder="0" applyAlignment="0" applyProtection="0"/>
    <xf numFmtId="182" fontId="23" fillId="0" borderId="0" applyFont="0" applyFill="0" applyBorder="0" applyAlignment="0" applyProtection="0"/>
    <xf numFmtId="183" fontId="52" fillId="0" borderId="0" applyFont="0" applyFill="0" applyBorder="0" applyAlignment="0" applyProtection="0"/>
    <xf numFmtId="176" fontId="53" fillId="0" borderId="0" applyFont="0" applyFill="0" applyBorder="0" applyAlignment="0" applyProtection="0"/>
    <xf numFmtId="0" fontId="54" fillId="0" borderId="0"/>
    <xf numFmtId="180" fontId="53" fillId="0" borderId="0" applyFont="0" applyFill="0" applyBorder="0" applyAlignment="0" applyProtection="0"/>
    <xf numFmtId="40" fontId="51" fillId="0" borderId="0" applyFont="0" applyFill="0" applyBorder="0" applyAlignment="0" applyProtection="0"/>
    <xf numFmtId="38" fontId="51" fillId="0" borderId="0" applyFont="0" applyFill="0" applyBorder="0" applyAlignment="0" applyProtection="0"/>
    <xf numFmtId="9" fontId="55" fillId="0" borderId="0" applyFont="0" applyFill="0" applyBorder="0" applyAlignment="0" applyProtection="0"/>
    <xf numFmtId="175" fontId="53" fillId="0" borderId="0" applyFont="0" applyFill="0" applyBorder="0" applyAlignment="0" applyProtection="0"/>
    <xf numFmtId="184" fontId="23" fillId="0" borderId="0" applyFont="0" applyFill="0" applyBorder="0" applyAlignment="0" applyProtection="0"/>
    <xf numFmtId="185" fontId="52" fillId="0" borderId="0" applyFont="0" applyFill="0" applyBorder="0" applyAlignment="0" applyProtection="0"/>
    <xf numFmtId="185" fontId="52" fillId="0" borderId="0" applyFont="0" applyFill="0" applyBorder="0" applyAlignment="0" applyProtection="0"/>
    <xf numFmtId="0" fontId="53" fillId="0" borderId="0"/>
    <xf numFmtId="0" fontId="56" fillId="0" borderId="0"/>
    <xf numFmtId="0" fontId="56" fillId="0" borderId="0"/>
    <xf numFmtId="0" fontId="56" fillId="0" borderId="0"/>
    <xf numFmtId="0" fontId="56" fillId="0" borderId="0"/>
    <xf numFmtId="0" fontId="56" fillId="0" borderId="0"/>
    <xf numFmtId="186" fontId="53" fillId="0" borderId="0" applyFont="0" applyFill="0" applyBorder="0" applyAlignment="0" applyProtection="0"/>
    <xf numFmtId="0" fontId="53" fillId="0" borderId="0"/>
    <xf numFmtId="0" fontId="56" fillId="0" borderId="0"/>
    <xf numFmtId="0" fontId="23" fillId="0" borderId="0"/>
    <xf numFmtId="0" fontId="51" fillId="0" borderId="0" applyFont="0" applyFill="0" applyBorder="0" applyAlignment="0" applyProtection="0"/>
    <xf numFmtId="0" fontId="23" fillId="0" borderId="0" applyNumberFormat="0" applyFill="0" applyBorder="0" applyAlignment="0" applyProtection="0"/>
    <xf numFmtId="42" fontId="57" fillId="0" borderId="0" applyFont="0" applyFill="0" applyBorder="0" applyAlignment="0" applyProtection="0"/>
    <xf numFmtId="42" fontId="57" fillId="0" borderId="0" applyFont="0" applyFill="0" applyBorder="0" applyAlignment="0" applyProtection="0"/>
    <xf numFmtId="0" fontId="36"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87" fontId="57" fillId="0" borderId="0" applyFont="0" applyFill="0" applyBorder="0" applyAlignment="0" applyProtection="0"/>
    <xf numFmtId="187" fontId="5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6" fontId="22" fillId="0" borderId="0" applyFont="0" applyFill="0" applyBorder="0" applyAlignment="0" applyProtection="0"/>
    <xf numFmtId="187" fontId="57" fillId="0" borderId="0" applyFont="0" applyFill="0" applyBorder="0" applyAlignment="0" applyProtection="0"/>
    <xf numFmtId="187" fontId="57" fillId="0" borderId="0" applyFont="0" applyFill="0" applyBorder="0" applyAlignment="0" applyProtection="0"/>
    <xf numFmtId="187" fontId="57" fillId="0" borderId="0" applyFont="0" applyFill="0" applyBorder="0" applyAlignment="0" applyProtection="0"/>
    <xf numFmtId="187" fontId="57" fillId="0" borderId="0" applyFont="0" applyFill="0" applyBorder="0" applyAlignment="0" applyProtection="0"/>
    <xf numFmtId="188" fontId="22" fillId="0" borderId="0" applyFont="0" applyFill="0" applyBorder="0" applyAlignment="0" applyProtection="0"/>
    <xf numFmtId="0" fontId="58"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7" fillId="0" borderId="0"/>
    <xf numFmtId="0" fontId="49" fillId="0" borderId="0">
      <alignment vertical="top"/>
    </xf>
    <xf numFmtId="0" fontId="49" fillId="0" borderId="0">
      <alignment vertical="top"/>
    </xf>
    <xf numFmtId="0" fontId="27" fillId="0" borderId="0"/>
    <xf numFmtId="0" fontId="27" fillId="0" borderId="0"/>
    <xf numFmtId="0" fontId="27" fillId="0" borderId="0"/>
    <xf numFmtId="187" fontId="57" fillId="0" borderId="0" applyFont="0" applyFill="0" applyBorder="0" applyAlignment="0" applyProtection="0"/>
    <xf numFmtId="187" fontId="57" fillId="0" borderId="0" applyFont="0" applyFill="0" applyBorder="0" applyAlignment="0" applyProtection="0"/>
    <xf numFmtId="0" fontId="27" fillId="0" borderId="0"/>
    <xf numFmtId="0" fontId="27" fillId="0" borderId="0"/>
    <xf numFmtId="0" fontId="27" fillId="0" borderId="0"/>
    <xf numFmtId="0" fontId="36" fillId="0" borderId="0"/>
    <xf numFmtId="0" fontId="27" fillId="0" borderId="0"/>
    <xf numFmtId="167" fontId="23"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42" fontId="57" fillId="0" borderId="0" applyFont="0" applyFill="0" applyBorder="0" applyAlignment="0" applyProtection="0"/>
    <xf numFmtId="42" fontId="57" fillId="0" borderId="0" applyFont="0" applyFill="0" applyBorder="0" applyAlignment="0" applyProtection="0"/>
    <xf numFmtId="42" fontId="57" fillId="0" borderId="0" applyFont="0" applyFill="0" applyBorder="0" applyAlignment="0" applyProtection="0"/>
    <xf numFmtId="0" fontId="36" fillId="0" borderId="0"/>
    <xf numFmtId="0" fontId="23" fillId="0" borderId="0" applyNumberFormat="0" applyFill="0" applyBorder="0" applyAlignment="0" applyProtection="0"/>
    <xf numFmtId="42" fontId="57" fillId="0" borderId="0" applyFont="0" applyFill="0" applyBorder="0" applyAlignment="0" applyProtection="0"/>
    <xf numFmtId="0" fontId="49" fillId="0" borderId="0">
      <alignment vertical="top"/>
    </xf>
    <xf numFmtId="42" fontId="57" fillId="0" borderId="0" applyFont="0" applyFill="0" applyBorder="0" applyAlignment="0" applyProtection="0"/>
    <xf numFmtId="0" fontId="49" fillId="0" borderId="0">
      <alignment vertical="top"/>
    </xf>
    <xf numFmtId="0" fontId="49" fillId="0" borderId="0">
      <alignment vertical="top"/>
    </xf>
    <xf numFmtId="42" fontId="57" fillId="0" borderId="0" applyFont="0" applyFill="0" applyBorder="0" applyAlignment="0" applyProtection="0"/>
    <xf numFmtId="176" fontId="57" fillId="0" borderId="0" applyFont="0" applyFill="0" applyBorder="0" applyAlignment="0" applyProtection="0"/>
    <xf numFmtId="0" fontId="34" fillId="0" borderId="0" applyNumberFormat="0" applyFill="0" applyBorder="0" applyAlignment="0" applyProtection="0"/>
    <xf numFmtId="190" fontId="57"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2" fontId="57"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2" fontId="57" fillId="0" borderId="0" applyFont="0" applyFill="0" applyBorder="0" applyAlignment="0" applyProtection="0"/>
    <xf numFmtId="0" fontId="36" fillId="0" borderId="0"/>
    <xf numFmtId="0" fontId="34" fillId="0" borderId="0" applyNumberFormat="0" applyFill="0" applyBorder="0" applyAlignment="0" applyProtection="0"/>
    <xf numFmtId="0" fontId="36" fillId="0" borderId="0"/>
    <xf numFmtId="0" fontId="36" fillId="0" borderId="0"/>
    <xf numFmtId="0" fontId="34" fillId="0" borderId="0" applyNumberFormat="0" applyFill="0" applyBorder="0" applyAlignment="0" applyProtection="0"/>
    <xf numFmtId="0" fontId="34" fillId="0" borderId="0" applyNumberFormat="0" applyFill="0" applyBorder="0" applyAlignment="0" applyProtection="0"/>
    <xf numFmtId="191" fontId="57" fillId="0" borderId="0" applyFont="0" applyFill="0" applyBorder="0" applyAlignment="0" applyProtection="0"/>
    <xf numFmtId="191" fontId="57"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6" fillId="0" borderId="0"/>
    <xf numFmtId="0" fontId="36" fillId="0" borderId="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42" fontId="57" fillId="0" borderId="0" applyFont="0" applyFill="0" applyBorder="0" applyAlignment="0" applyProtection="0"/>
    <xf numFmtId="0" fontId="36" fillId="0" borderId="0"/>
    <xf numFmtId="44" fontId="23" fillId="0" borderId="0" applyFont="0" applyFill="0" applyBorder="0" applyAlignment="0" applyProtection="0"/>
    <xf numFmtId="188" fontId="22"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42" fontId="57" fillId="0" borderId="0" applyFont="0" applyFill="0" applyBorder="0" applyAlignment="0" applyProtection="0"/>
    <xf numFmtId="0" fontId="36" fillId="0" borderId="0"/>
    <xf numFmtId="42" fontId="57" fillId="0" borderId="0" applyFont="0" applyFill="0" applyBorder="0" applyAlignment="0" applyProtection="0"/>
    <xf numFmtId="42" fontId="57" fillId="0" borderId="0" applyFont="0" applyFill="0" applyBorder="0" applyAlignment="0" applyProtection="0"/>
    <xf numFmtId="42" fontId="57" fillId="0" borderId="0" applyFont="0" applyFill="0" applyBorder="0" applyAlignment="0" applyProtection="0"/>
    <xf numFmtId="42" fontId="57" fillId="0" borderId="0" applyFont="0" applyFill="0" applyBorder="0" applyAlignment="0" applyProtection="0"/>
    <xf numFmtId="166" fontId="22" fillId="0" borderId="0" applyFont="0" applyFill="0" applyBorder="0" applyAlignment="0" applyProtection="0"/>
    <xf numFmtId="0" fontId="36" fillId="0" borderId="0"/>
    <xf numFmtId="0" fontId="27" fillId="0" borderId="0"/>
    <xf numFmtId="0" fontId="36" fillId="0" borderId="0"/>
    <xf numFmtId="0" fontId="34" fillId="0" borderId="0" applyNumberFormat="0" applyFill="0" applyBorder="0" applyAlignment="0" applyProtection="0"/>
    <xf numFmtId="42" fontId="57" fillId="0" borderId="0" applyFont="0" applyFill="0" applyBorder="0" applyAlignment="0" applyProtection="0"/>
    <xf numFmtId="42" fontId="57"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6" fillId="0" borderId="0"/>
    <xf numFmtId="187" fontId="57" fillId="0" borderId="0" applyFont="0" applyFill="0" applyBorder="0" applyAlignment="0" applyProtection="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27" fillId="0" borderId="0"/>
    <xf numFmtId="0" fontId="27" fillId="0" borderId="0"/>
    <xf numFmtId="0" fontId="27" fillId="0" borderId="0" applyFont="0" applyFill="0" applyBorder="0" applyAlignment="0" applyProtection="0"/>
    <xf numFmtId="0" fontId="27"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2" fontId="57" fillId="0" borderId="0" applyFont="0" applyFill="0" applyBorder="0" applyAlignment="0" applyProtection="0"/>
    <xf numFmtId="42" fontId="57" fillId="0" borderId="0" applyFont="0" applyFill="0" applyBorder="0" applyAlignment="0" applyProtection="0"/>
    <xf numFmtId="0" fontId="34" fillId="0" borderId="0" applyNumberForma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36" fillId="0" borderId="0"/>
    <xf numFmtId="0" fontId="36" fillId="0" borderId="0"/>
    <xf numFmtId="0" fontId="36" fillId="0" borderId="0"/>
    <xf numFmtId="169" fontId="22"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9" fillId="0" borderId="0">
      <alignment vertical="top"/>
    </xf>
    <xf numFmtId="0" fontId="36" fillId="0" borderId="0"/>
    <xf numFmtId="0" fontId="36" fillId="0" borderId="0"/>
    <xf numFmtId="0" fontId="23" fillId="0" borderId="0"/>
    <xf numFmtId="183" fontId="59" fillId="0" borderId="0" applyFont="0" applyFill="0" applyBorder="0" applyAlignment="0" applyProtection="0"/>
    <xf numFmtId="183" fontId="60"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0" fontId="27" fillId="0" borderId="0"/>
    <xf numFmtId="0" fontId="11" fillId="0" borderId="0"/>
    <xf numFmtId="0" fontId="23" fillId="0" borderId="0" applyFill="0" applyBorder="0"/>
    <xf numFmtId="0" fontId="23" fillId="0" borderId="0" applyFill="0" applyBorder="0"/>
    <xf numFmtId="0" fontId="23" fillId="0" borderId="0" applyFill="0" applyBorder="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92" fontId="61" fillId="0" borderId="0" applyFont="0" applyFill="0" applyBorder="0" applyAlignment="0" applyProtection="0"/>
    <xf numFmtId="193" fontId="62" fillId="0" borderId="0" applyFont="0" applyFill="0" applyBorder="0" applyAlignment="0" applyProtection="0"/>
    <xf numFmtId="192" fontId="61" fillId="0" borderId="0" applyFont="0" applyFill="0" applyBorder="0" applyAlignment="0" applyProtection="0"/>
    <xf numFmtId="192" fontId="61" fillId="0" borderId="0" applyFont="0" applyFill="0" applyBorder="0" applyAlignment="0" applyProtection="0"/>
    <xf numFmtId="192" fontId="61" fillId="0" borderId="0" applyFont="0" applyFill="0" applyBorder="0" applyAlignment="0" applyProtection="0"/>
    <xf numFmtId="179" fontId="23" fillId="0" borderId="0" applyFont="0" applyFill="0" applyBorder="0" applyAlignment="0" applyProtection="0"/>
    <xf numFmtId="0" fontId="62" fillId="0" borderId="0"/>
    <xf numFmtId="0" fontId="63" fillId="0" borderId="0" applyNumberFormat="0" applyFont="0" applyFill="0" applyBorder="0" applyAlignment="0" applyProtection="0"/>
    <xf numFmtId="41"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0" fontId="23" fillId="0" borderId="0"/>
    <xf numFmtId="0" fontId="23" fillId="0" borderId="0"/>
    <xf numFmtId="0" fontId="34" fillId="0" borderId="0" applyNumberFormat="0" applyFill="0" applyBorder="0" applyAlignment="0" applyProtection="0"/>
    <xf numFmtId="0" fontId="34" fillId="0" borderId="0" applyNumberFormat="0" applyFill="0" applyBorder="0" applyAlignment="0" applyProtection="0"/>
    <xf numFmtId="0" fontId="36"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6" fillId="0" borderId="0"/>
    <xf numFmtId="42" fontId="57" fillId="0" borderId="0" applyFont="0" applyFill="0" applyBorder="0" applyAlignment="0" applyProtection="0"/>
    <xf numFmtId="42" fontId="57" fillId="0" borderId="0" applyFont="0" applyFill="0" applyBorder="0" applyAlignment="0" applyProtection="0"/>
    <xf numFmtId="0" fontId="34" fillId="0" borderId="0" applyNumberFormat="0" applyFill="0" applyBorder="0" applyAlignment="0" applyProtection="0"/>
    <xf numFmtId="42" fontId="57" fillId="0" borderId="0" applyFont="0" applyFill="0" applyBorder="0" applyAlignment="0" applyProtection="0"/>
    <xf numFmtId="187" fontId="57" fillId="0" borderId="0" applyFont="0" applyFill="0" applyBorder="0" applyAlignment="0" applyProtection="0"/>
    <xf numFmtId="187" fontId="57" fillId="0" borderId="0" applyFont="0" applyFill="0" applyBorder="0" applyAlignment="0" applyProtection="0"/>
    <xf numFmtId="176"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69"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88" fontId="22" fillId="0" borderId="0" applyFont="0" applyFill="0" applyBorder="0" applyAlignment="0" applyProtection="0"/>
    <xf numFmtId="176" fontId="22" fillId="0" borderId="0" applyFont="0" applyFill="0" applyBorder="0" applyAlignment="0" applyProtection="0"/>
    <xf numFmtId="166" fontId="22" fillId="0" borderId="0" applyFont="0" applyFill="0" applyBorder="0" applyAlignment="0" applyProtection="0"/>
    <xf numFmtId="42" fontId="57" fillId="0" borderId="0" applyFont="0" applyFill="0" applyBorder="0" applyAlignment="0" applyProtection="0"/>
    <xf numFmtId="175" fontId="22" fillId="0" borderId="0" applyFont="0" applyFill="0" applyBorder="0" applyAlignment="0" applyProtection="0"/>
    <xf numFmtId="194" fontId="57" fillId="0" borderId="0" applyFont="0" applyFill="0" applyBorder="0" applyAlignment="0" applyProtection="0"/>
    <xf numFmtId="0" fontId="57" fillId="0" borderId="0" applyFont="0" applyFill="0" applyBorder="0" applyAlignment="0" applyProtection="0"/>
    <xf numFmtId="0" fontId="57" fillId="0" borderId="0" applyFont="0" applyFill="0" applyBorder="0" applyAlignment="0" applyProtection="0"/>
    <xf numFmtId="194" fontId="57" fillId="0" borderId="0" applyFont="0" applyFill="0" applyBorder="0" applyAlignment="0" applyProtection="0"/>
    <xf numFmtId="194" fontId="57" fillId="0" borderId="0" applyFont="0" applyFill="0" applyBorder="0" applyAlignment="0" applyProtection="0"/>
    <xf numFmtId="17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43" fontId="57" fillId="0" borderId="0" applyFont="0" applyFill="0" applyBorder="0" applyAlignment="0" applyProtection="0"/>
    <xf numFmtId="175" fontId="57" fillId="0" borderId="0" applyFont="0" applyFill="0" applyBorder="0" applyAlignment="0" applyProtection="0"/>
    <xf numFmtId="175" fontId="57" fillId="0" borderId="0" applyFont="0" applyFill="0" applyBorder="0" applyAlignment="0" applyProtection="0"/>
    <xf numFmtId="175" fontId="57" fillId="0" borderId="0" applyFont="0" applyFill="0" applyBorder="0" applyAlignment="0" applyProtection="0"/>
    <xf numFmtId="43" fontId="57" fillId="0" borderId="0" applyFont="0" applyFill="0" applyBorder="0" applyAlignment="0" applyProtection="0"/>
    <xf numFmtId="194"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94" fontId="57" fillId="0" borderId="0" applyFont="0" applyFill="0" applyBorder="0" applyAlignment="0" applyProtection="0"/>
    <xf numFmtId="175" fontId="57" fillId="0" borderId="0" applyFont="0" applyFill="0" applyBorder="0" applyAlignment="0" applyProtection="0"/>
    <xf numFmtId="175" fontId="57" fillId="0" borderId="0" applyFont="0" applyFill="0" applyBorder="0" applyAlignment="0" applyProtection="0"/>
    <xf numFmtId="194" fontId="57" fillId="0" borderId="0" applyFont="0" applyFill="0" applyBorder="0" applyAlignment="0" applyProtection="0"/>
    <xf numFmtId="194" fontId="57" fillId="0" borderId="0" applyFont="0" applyFill="0" applyBorder="0" applyAlignment="0" applyProtection="0"/>
    <xf numFmtId="165" fontId="57" fillId="0" borderId="0" applyFont="0" applyFill="0" applyBorder="0" applyAlignment="0" applyProtection="0"/>
    <xf numFmtId="43" fontId="57" fillId="0" borderId="0" applyFont="0" applyFill="0" applyBorder="0" applyAlignment="0" applyProtection="0"/>
    <xf numFmtId="175" fontId="57" fillId="0" borderId="0" applyFont="0" applyFill="0" applyBorder="0" applyAlignment="0" applyProtection="0"/>
    <xf numFmtId="194" fontId="57" fillId="0" borderId="0" applyFont="0" applyFill="0" applyBorder="0" applyAlignment="0" applyProtection="0"/>
    <xf numFmtId="194" fontId="57" fillId="0" borderId="0" applyFont="0" applyFill="0" applyBorder="0" applyAlignment="0" applyProtection="0"/>
    <xf numFmtId="194"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0" fontId="57" fillId="0" borderId="0" applyFont="0" applyFill="0" applyBorder="0" applyAlignment="0" applyProtection="0"/>
    <xf numFmtId="194" fontId="57" fillId="0" borderId="0" applyFont="0" applyFill="0" applyBorder="0" applyAlignment="0" applyProtection="0"/>
    <xf numFmtId="43" fontId="57" fillId="0" borderId="0" applyFont="0" applyFill="0" applyBorder="0" applyAlignment="0" applyProtection="0"/>
    <xf numFmtId="175" fontId="57" fillId="0" borderId="0" applyFont="0" applyFill="0" applyBorder="0" applyAlignment="0" applyProtection="0"/>
    <xf numFmtId="194" fontId="57" fillId="0" borderId="0" applyFont="0" applyFill="0" applyBorder="0" applyAlignment="0" applyProtection="0"/>
    <xf numFmtId="194"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95" fontId="57" fillId="0" borderId="0" applyFont="0" applyFill="0" applyBorder="0" applyAlignment="0" applyProtection="0"/>
    <xf numFmtId="196" fontId="57" fillId="0" borderId="0" applyFont="0" applyFill="0" applyBorder="0" applyAlignment="0" applyProtection="0"/>
    <xf numFmtId="43" fontId="57" fillId="0" borderId="0" applyFont="0" applyFill="0" applyBorder="0" applyAlignment="0" applyProtection="0"/>
    <xf numFmtId="194" fontId="57" fillId="0" borderId="0" applyFont="0" applyFill="0" applyBorder="0" applyAlignment="0" applyProtection="0"/>
    <xf numFmtId="178" fontId="57" fillId="0" borderId="0" applyFont="0" applyFill="0" applyBorder="0" applyAlignment="0" applyProtection="0"/>
    <xf numFmtId="43" fontId="57" fillId="0" borderId="0" applyFont="0" applyFill="0" applyBorder="0" applyAlignment="0" applyProtection="0"/>
    <xf numFmtId="195"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80" fontId="22" fillId="0" borderId="0" applyFont="0" applyFill="0" applyBorder="0" applyAlignment="0" applyProtection="0"/>
    <xf numFmtId="42" fontId="57" fillId="0" borderId="0" applyFont="0" applyFill="0" applyBorder="0" applyAlignment="0" applyProtection="0"/>
    <xf numFmtId="187" fontId="57" fillId="0" borderId="0" applyFont="0" applyFill="0" applyBorder="0" applyAlignment="0" applyProtection="0"/>
    <xf numFmtId="187" fontId="57" fillId="0" borderId="0" applyFont="0" applyFill="0" applyBorder="0" applyAlignment="0" applyProtection="0"/>
    <xf numFmtId="42" fontId="57" fillId="0" borderId="0" applyFont="0" applyFill="0" applyBorder="0" applyAlignment="0" applyProtection="0"/>
    <xf numFmtId="191" fontId="57" fillId="0" borderId="0" applyFont="0" applyFill="0" applyBorder="0" applyAlignment="0" applyProtection="0"/>
    <xf numFmtId="191" fontId="57" fillId="0" borderId="0" applyFont="0" applyFill="0" applyBorder="0" applyAlignment="0" applyProtection="0"/>
    <xf numFmtId="42" fontId="57" fillId="0" borderId="0" applyFont="0" applyFill="0" applyBorder="0" applyAlignment="0" applyProtection="0"/>
    <xf numFmtId="42" fontId="57" fillId="0" borderId="0" applyFont="0" applyFill="0" applyBorder="0" applyAlignment="0" applyProtection="0"/>
    <xf numFmtId="187" fontId="57" fillId="0" borderId="0" applyFont="0" applyFill="0" applyBorder="0" applyAlignment="0" applyProtection="0"/>
    <xf numFmtId="42" fontId="57" fillId="0" borderId="0" applyFont="0" applyFill="0" applyBorder="0" applyAlignment="0" applyProtection="0"/>
    <xf numFmtId="42" fontId="57" fillId="0" borderId="0" applyFont="0" applyFill="0" applyBorder="0" applyAlignment="0" applyProtection="0"/>
    <xf numFmtId="42" fontId="57" fillId="0" borderId="0" applyFont="0" applyFill="0" applyBorder="0" applyAlignment="0" applyProtection="0"/>
    <xf numFmtId="197" fontId="57" fillId="0" borderId="0" applyFont="0" applyFill="0" applyBorder="0" applyAlignment="0" applyProtection="0"/>
    <xf numFmtId="197" fontId="57" fillId="0" borderId="0" applyFont="0" applyFill="0" applyBorder="0" applyAlignment="0" applyProtection="0"/>
    <xf numFmtId="197" fontId="57" fillId="0" borderId="0" applyFont="0" applyFill="0" applyBorder="0" applyAlignment="0" applyProtection="0"/>
    <xf numFmtId="198" fontId="22" fillId="0" borderId="0" applyFont="0" applyFill="0" applyBorder="0" applyAlignment="0" applyProtection="0"/>
    <xf numFmtId="197" fontId="57" fillId="0" borderId="0" applyFont="0" applyFill="0" applyBorder="0" applyAlignment="0" applyProtection="0"/>
    <xf numFmtId="198" fontId="57" fillId="0" borderId="0" applyFont="0" applyFill="0" applyBorder="0" applyAlignment="0" applyProtection="0"/>
    <xf numFmtId="199" fontId="57" fillId="0" borderId="0" applyFont="0" applyFill="0" applyBorder="0" applyAlignment="0" applyProtection="0"/>
    <xf numFmtId="42" fontId="57" fillId="0" borderId="0" applyFont="0" applyFill="0" applyBorder="0" applyAlignment="0" applyProtection="0"/>
    <xf numFmtId="200" fontId="57" fillId="0" borderId="0" applyFont="0" applyFill="0" applyBorder="0" applyAlignment="0" applyProtection="0"/>
    <xf numFmtId="200" fontId="57" fillId="0" borderId="0" applyFont="0" applyFill="0" applyBorder="0" applyAlignment="0" applyProtection="0"/>
    <xf numFmtId="190" fontId="57" fillId="0" borderId="0" applyFont="0" applyFill="0" applyBorder="0" applyAlignment="0" applyProtection="0"/>
    <xf numFmtId="194" fontId="57" fillId="0" borderId="0" applyFont="0" applyFill="0" applyBorder="0" applyAlignment="0" applyProtection="0"/>
    <xf numFmtId="0" fontId="57" fillId="0" borderId="0" applyFont="0" applyFill="0" applyBorder="0" applyAlignment="0" applyProtection="0"/>
    <xf numFmtId="0" fontId="57" fillId="0" borderId="0" applyFont="0" applyFill="0" applyBorder="0" applyAlignment="0" applyProtection="0"/>
    <xf numFmtId="194" fontId="57" fillId="0" borderId="0" applyFont="0" applyFill="0" applyBorder="0" applyAlignment="0" applyProtection="0"/>
    <xf numFmtId="194" fontId="57" fillId="0" borderId="0" applyFont="0" applyFill="0" applyBorder="0" applyAlignment="0" applyProtection="0"/>
    <xf numFmtId="17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43" fontId="57" fillId="0" borderId="0" applyFont="0" applyFill="0" applyBorder="0" applyAlignment="0" applyProtection="0"/>
    <xf numFmtId="175" fontId="57" fillId="0" borderId="0" applyFont="0" applyFill="0" applyBorder="0" applyAlignment="0" applyProtection="0"/>
    <xf numFmtId="175" fontId="57" fillId="0" borderId="0" applyFont="0" applyFill="0" applyBorder="0" applyAlignment="0" applyProtection="0"/>
    <xf numFmtId="175" fontId="57" fillId="0" borderId="0" applyFont="0" applyFill="0" applyBorder="0" applyAlignment="0" applyProtection="0"/>
    <xf numFmtId="43" fontId="57" fillId="0" borderId="0" applyFont="0" applyFill="0" applyBorder="0" applyAlignment="0" applyProtection="0"/>
    <xf numFmtId="194"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94" fontId="57" fillId="0" borderId="0" applyFont="0" applyFill="0" applyBorder="0" applyAlignment="0" applyProtection="0"/>
    <xf numFmtId="175" fontId="57" fillId="0" borderId="0" applyFont="0" applyFill="0" applyBorder="0" applyAlignment="0" applyProtection="0"/>
    <xf numFmtId="175" fontId="57" fillId="0" borderId="0" applyFont="0" applyFill="0" applyBorder="0" applyAlignment="0" applyProtection="0"/>
    <xf numFmtId="194" fontId="57" fillId="0" borderId="0" applyFont="0" applyFill="0" applyBorder="0" applyAlignment="0" applyProtection="0"/>
    <xf numFmtId="194" fontId="57" fillId="0" borderId="0" applyFont="0" applyFill="0" applyBorder="0" applyAlignment="0" applyProtection="0"/>
    <xf numFmtId="165" fontId="57" fillId="0" borderId="0" applyFont="0" applyFill="0" applyBorder="0" applyAlignment="0" applyProtection="0"/>
    <xf numFmtId="43" fontId="57" fillId="0" borderId="0" applyFont="0" applyFill="0" applyBorder="0" applyAlignment="0" applyProtection="0"/>
    <xf numFmtId="175" fontId="57" fillId="0" borderId="0" applyFont="0" applyFill="0" applyBorder="0" applyAlignment="0" applyProtection="0"/>
    <xf numFmtId="194" fontId="57" fillId="0" borderId="0" applyFont="0" applyFill="0" applyBorder="0" applyAlignment="0" applyProtection="0"/>
    <xf numFmtId="194" fontId="57" fillId="0" borderId="0" applyFont="0" applyFill="0" applyBorder="0" applyAlignment="0" applyProtection="0"/>
    <xf numFmtId="194"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0" fontId="57" fillId="0" borderId="0" applyFont="0" applyFill="0" applyBorder="0" applyAlignment="0" applyProtection="0"/>
    <xf numFmtId="194" fontId="57" fillId="0" borderId="0" applyFont="0" applyFill="0" applyBorder="0" applyAlignment="0" applyProtection="0"/>
    <xf numFmtId="43" fontId="57" fillId="0" borderId="0" applyFont="0" applyFill="0" applyBorder="0" applyAlignment="0" applyProtection="0"/>
    <xf numFmtId="175" fontId="57" fillId="0" borderId="0" applyFont="0" applyFill="0" applyBorder="0" applyAlignment="0" applyProtection="0"/>
    <xf numFmtId="194" fontId="57" fillId="0" borderId="0" applyFont="0" applyFill="0" applyBorder="0" applyAlignment="0" applyProtection="0"/>
    <xf numFmtId="194"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95" fontId="57" fillId="0" borderId="0" applyFont="0" applyFill="0" applyBorder="0" applyAlignment="0" applyProtection="0"/>
    <xf numFmtId="196" fontId="57" fillId="0" borderId="0" applyFont="0" applyFill="0" applyBorder="0" applyAlignment="0" applyProtection="0"/>
    <xf numFmtId="43" fontId="57" fillId="0" borderId="0" applyFont="0" applyFill="0" applyBorder="0" applyAlignment="0" applyProtection="0"/>
    <xf numFmtId="175" fontId="22" fillId="0" borderId="0" applyFont="0" applyFill="0" applyBorder="0" applyAlignment="0" applyProtection="0"/>
    <xf numFmtId="194" fontId="57" fillId="0" borderId="0" applyFont="0" applyFill="0" applyBorder="0" applyAlignment="0" applyProtection="0"/>
    <xf numFmtId="178" fontId="57" fillId="0" borderId="0" applyFont="0" applyFill="0" applyBorder="0" applyAlignment="0" applyProtection="0"/>
    <xf numFmtId="43" fontId="57" fillId="0" borderId="0" applyFont="0" applyFill="0" applyBorder="0" applyAlignment="0" applyProtection="0"/>
    <xf numFmtId="195"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89" fontId="57" fillId="0" borderId="0" applyFont="0" applyFill="0" applyBorder="0" applyAlignment="0" applyProtection="0"/>
    <xf numFmtId="189" fontId="57" fillId="0" borderId="0" applyFont="0" applyFill="0" applyBorder="0" applyAlignment="0" applyProtection="0"/>
    <xf numFmtId="180" fontId="57" fillId="0" borderId="0" applyFont="0" applyFill="0" applyBorder="0" applyAlignment="0" applyProtection="0"/>
    <xf numFmtId="164" fontId="57" fillId="0" borderId="0" applyFont="0" applyFill="0" applyBorder="0" applyAlignment="0" applyProtection="0"/>
    <xf numFmtId="164" fontId="57" fillId="0" borderId="0" applyFont="0" applyFill="0" applyBorder="0" applyAlignment="0" applyProtection="0"/>
    <xf numFmtId="41" fontId="57" fillId="0" borderId="0" applyFont="0" applyFill="0" applyBorder="0" applyAlignment="0" applyProtection="0"/>
    <xf numFmtId="180" fontId="57" fillId="0" borderId="0" applyFont="0" applyFill="0" applyBorder="0" applyAlignment="0" applyProtection="0"/>
    <xf numFmtId="180" fontId="57" fillId="0" borderId="0" applyFont="0" applyFill="0" applyBorder="0" applyAlignment="0" applyProtection="0"/>
    <xf numFmtId="180" fontId="57" fillId="0" borderId="0" applyFont="0" applyFill="0" applyBorder="0" applyAlignment="0" applyProtection="0"/>
    <xf numFmtId="41" fontId="57" fillId="0" borderId="0" applyFont="0" applyFill="0" applyBorder="0" applyAlignment="0" applyProtection="0"/>
    <xf numFmtId="189" fontId="57" fillId="0" borderId="0" applyFont="0" applyFill="0" applyBorder="0" applyAlignment="0" applyProtection="0"/>
    <xf numFmtId="164" fontId="57" fillId="0" borderId="0" applyFont="0" applyFill="0" applyBorder="0" applyAlignment="0" applyProtection="0"/>
    <xf numFmtId="164" fontId="57" fillId="0" borderId="0" applyFont="0" applyFill="0" applyBorder="0" applyAlignment="0" applyProtection="0"/>
    <xf numFmtId="164" fontId="57" fillId="0" borderId="0" applyFont="0" applyFill="0" applyBorder="0" applyAlignment="0" applyProtection="0"/>
    <xf numFmtId="189" fontId="57" fillId="0" borderId="0" applyFont="0" applyFill="0" applyBorder="0" applyAlignment="0" applyProtection="0"/>
    <xf numFmtId="180" fontId="57" fillId="0" borderId="0" applyFont="0" applyFill="0" applyBorder="0" applyAlignment="0" applyProtection="0"/>
    <xf numFmtId="180" fontId="57" fillId="0" borderId="0" applyFont="0" applyFill="0" applyBorder="0" applyAlignment="0" applyProtection="0"/>
    <xf numFmtId="189" fontId="57" fillId="0" borderId="0" applyFont="0" applyFill="0" applyBorder="0" applyAlignment="0" applyProtection="0"/>
    <xf numFmtId="189" fontId="57" fillId="0" borderId="0" applyFont="0" applyFill="0" applyBorder="0" applyAlignment="0" applyProtection="0"/>
    <xf numFmtId="164" fontId="57" fillId="0" borderId="0" applyFont="0" applyFill="0" applyBorder="0" applyAlignment="0" applyProtection="0"/>
    <xf numFmtId="41" fontId="57" fillId="0" borderId="0" applyFont="0" applyFill="0" applyBorder="0" applyAlignment="0" applyProtection="0"/>
    <xf numFmtId="180" fontId="57" fillId="0" borderId="0" applyFont="0" applyFill="0" applyBorder="0" applyAlignment="0" applyProtection="0"/>
    <xf numFmtId="189"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189" fontId="57" fillId="0" borderId="0" applyFont="0" applyFill="0" applyBorder="0" applyAlignment="0" applyProtection="0"/>
    <xf numFmtId="41" fontId="57" fillId="0" borderId="0" applyFont="0" applyFill="0" applyBorder="0" applyAlignment="0" applyProtection="0"/>
    <xf numFmtId="180" fontId="57" fillId="0" borderId="0" applyFont="0" applyFill="0" applyBorder="0" applyAlignment="0" applyProtection="0"/>
    <xf numFmtId="189"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201" fontId="57" fillId="0" borderId="0" applyFont="0" applyFill="0" applyBorder="0" applyAlignment="0" applyProtection="0"/>
    <xf numFmtId="202" fontId="57" fillId="0" borderId="0" applyFont="0" applyFill="0" applyBorder="0" applyAlignment="0" applyProtection="0"/>
    <xf numFmtId="41" fontId="57" fillId="0" borderId="0" applyFont="0" applyFill="0" applyBorder="0" applyAlignment="0" applyProtection="0"/>
    <xf numFmtId="179" fontId="57" fillId="0" borderId="0" applyFont="0" applyFill="0" applyBorder="0" applyAlignment="0" applyProtection="0"/>
    <xf numFmtId="41" fontId="57" fillId="0" borderId="0" applyFont="0" applyFill="0" applyBorder="0" applyAlignment="0" applyProtection="0"/>
    <xf numFmtId="20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191" fontId="57" fillId="0" borderId="0" applyFont="0" applyFill="0" applyBorder="0" applyAlignment="0" applyProtection="0"/>
    <xf numFmtId="191" fontId="57" fillId="0" borderId="0" applyFont="0" applyFill="0" applyBorder="0" applyAlignment="0" applyProtection="0"/>
    <xf numFmtId="42" fontId="57" fillId="0" borderId="0" applyFont="0" applyFill="0" applyBorder="0" applyAlignment="0" applyProtection="0"/>
    <xf numFmtId="42" fontId="57" fillId="0" borderId="0" applyFont="0" applyFill="0" applyBorder="0" applyAlignment="0" applyProtection="0"/>
    <xf numFmtId="187" fontId="57" fillId="0" borderId="0" applyFont="0" applyFill="0" applyBorder="0" applyAlignment="0" applyProtection="0"/>
    <xf numFmtId="42" fontId="57" fillId="0" borderId="0" applyFont="0" applyFill="0" applyBorder="0" applyAlignment="0" applyProtection="0"/>
    <xf numFmtId="42" fontId="57" fillId="0" borderId="0" applyFont="0" applyFill="0" applyBorder="0" applyAlignment="0" applyProtection="0"/>
    <xf numFmtId="42" fontId="57" fillId="0" borderId="0" applyFont="0" applyFill="0" applyBorder="0" applyAlignment="0" applyProtection="0"/>
    <xf numFmtId="197" fontId="57" fillId="0" borderId="0" applyFont="0" applyFill="0" applyBorder="0" applyAlignment="0" applyProtection="0"/>
    <xf numFmtId="197" fontId="57" fillId="0" borderId="0" applyFont="0" applyFill="0" applyBorder="0" applyAlignment="0" applyProtection="0"/>
    <xf numFmtId="197" fontId="57" fillId="0" borderId="0" applyFont="0" applyFill="0" applyBorder="0" applyAlignment="0" applyProtection="0"/>
    <xf numFmtId="198" fontId="22" fillId="0" borderId="0" applyFont="0" applyFill="0" applyBorder="0" applyAlignment="0" applyProtection="0"/>
    <xf numFmtId="197" fontId="57" fillId="0" borderId="0" applyFont="0" applyFill="0" applyBorder="0" applyAlignment="0" applyProtection="0"/>
    <xf numFmtId="198" fontId="57" fillId="0" borderId="0" applyFont="0" applyFill="0" applyBorder="0" applyAlignment="0" applyProtection="0"/>
    <xf numFmtId="199" fontId="57" fillId="0" borderId="0" applyFont="0" applyFill="0" applyBorder="0" applyAlignment="0" applyProtection="0"/>
    <xf numFmtId="180" fontId="22" fillId="0" borderId="0" applyFont="0" applyFill="0" applyBorder="0" applyAlignment="0" applyProtection="0"/>
    <xf numFmtId="42" fontId="57" fillId="0" borderId="0" applyFont="0" applyFill="0" applyBorder="0" applyAlignment="0" applyProtection="0"/>
    <xf numFmtId="200" fontId="57" fillId="0" borderId="0" applyFont="0" applyFill="0" applyBorder="0" applyAlignment="0" applyProtection="0"/>
    <xf numFmtId="200" fontId="57" fillId="0" borderId="0" applyFont="0" applyFill="0" applyBorder="0" applyAlignment="0" applyProtection="0"/>
    <xf numFmtId="190" fontId="57" fillId="0" borderId="0" applyFont="0" applyFill="0" applyBorder="0" applyAlignment="0" applyProtection="0"/>
    <xf numFmtId="175" fontId="22" fillId="0" borderId="0" applyFont="0" applyFill="0" applyBorder="0" applyAlignment="0" applyProtection="0"/>
    <xf numFmtId="189" fontId="57" fillId="0" borderId="0" applyFont="0" applyFill="0" applyBorder="0" applyAlignment="0" applyProtection="0"/>
    <xf numFmtId="189" fontId="57" fillId="0" borderId="0" applyFont="0" applyFill="0" applyBorder="0" applyAlignment="0" applyProtection="0"/>
    <xf numFmtId="180" fontId="57" fillId="0" borderId="0" applyFont="0" applyFill="0" applyBorder="0" applyAlignment="0" applyProtection="0"/>
    <xf numFmtId="164" fontId="57" fillId="0" borderId="0" applyFont="0" applyFill="0" applyBorder="0" applyAlignment="0" applyProtection="0"/>
    <xf numFmtId="164" fontId="57" fillId="0" borderId="0" applyFont="0" applyFill="0" applyBorder="0" applyAlignment="0" applyProtection="0"/>
    <xf numFmtId="41" fontId="57" fillId="0" borderId="0" applyFont="0" applyFill="0" applyBorder="0" applyAlignment="0" applyProtection="0"/>
    <xf numFmtId="180" fontId="57" fillId="0" borderId="0" applyFont="0" applyFill="0" applyBorder="0" applyAlignment="0" applyProtection="0"/>
    <xf numFmtId="180" fontId="57" fillId="0" borderId="0" applyFont="0" applyFill="0" applyBorder="0" applyAlignment="0" applyProtection="0"/>
    <xf numFmtId="180" fontId="57" fillId="0" borderId="0" applyFont="0" applyFill="0" applyBorder="0" applyAlignment="0" applyProtection="0"/>
    <xf numFmtId="41" fontId="57" fillId="0" borderId="0" applyFont="0" applyFill="0" applyBorder="0" applyAlignment="0" applyProtection="0"/>
    <xf numFmtId="189" fontId="57" fillId="0" borderId="0" applyFont="0" applyFill="0" applyBorder="0" applyAlignment="0" applyProtection="0"/>
    <xf numFmtId="164" fontId="57" fillId="0" borderId="0" applyFont="0" applyFill="0" applyBorder="0" applyAlignment="0" applyProtection="0"/>
    <xf numFmtId="164" fontId="57" fillId="0" borderId="0" applyFont="0" applyFill="0" applyBorder="0" applyAlignment="0" applyProtection="0"/>
    <xf numFmtId="164" fontId="57" fillId="0" borderId="0" applyFont="0" applyFill="0" applyBorder="0" applyAlignment="0" applyProtection="0"/>
    <xf numFmtId="189" fontId="57" fillId="0" borderId="0" applyFont="0" applyFill="0" applyBorder="0" applyAlignment="0" applyProtection="0"/>
    <xf numFmtId="180" fontId="57" fillId="0" borderId="0" applyFont="0" applyFill="0" applyBorder="0" applyAlignment="0" applyProtection="0"/>
    <xf numFmtId="180" fontId="57" fillId="0" borderId="0" applyFont="0" applyFill="0" applyBorder="0" applyAlignment="0" applyProtection="0"/>
    <xf numFmtId="189" fontId="57" fillId="0" borderId="0" applyFont="0" applyFill="0" applyBorder="0" applyAlignment="0" applyProtection="0"/>
    <xf numFmtId="189" fontId="57" fillId="0" borderId="0" applyFont="0" applyFill="0" applyBorder="0" applyAlignment="0" applyProtection="0"/>
    <xf numFmtId="164" fontId="57" fillId="0" borderId="0" applyFont="0" applyFill="0" applyBorder="0" applyAlignment="0" applyProtection="0"/>
    <xf numFmtId="41" fontId="57" fillId="0" borderId="0" applyFont="0" applyFill="0" applyBorder="0" applyAlignment="0" applyProtection="0"/>
    <xf numFmtId="180" fontId="57" fillId="0" borderId="0" applyFont="0" applyFill="0" applyBorder="0" applyAlignment="0" applyProtection="0"/>
    <xf numFmtId="189"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189" fontId="57" fillId="0" borderId="0" applyFont="0" applyFill="0" applyBorder="0" applyAlignment="0" applyProtection="0"/>
    <xf numFmtId="41" fontId="57" fillId="0" borderId="0" applyFont="0" applyFill="0" applyBorder="0" applyAlignment="0" applyProtection="0"/>
    <xf numFmtId="180" fontId="57" fillId="0" borderId="0" applyFont="0" applyFill="0" applyBorder="0" applyAlignment="0" applyProtection="0"/>
    <xf numFmtId="189"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201" fontId="57" fillId="0" borderId="0" applyFont="0" applyFill="0" applyBorder="0" applyAlignment="0" applyProtection="0"/>
    <xf numFmtId="202" fontId="57" fillId="0" borderId="0" applyFont="0" applyFill="0" applyBorder="0" applyAlignment="0" applyProtection="0"/>
    <xf numFmtId="41" fontId="57" fillId="0" borderId="0" applyFont="0" applyFill="0" applyBorder="0" applyAlignment="0" applyProtection="0"/>
    <xf numFmtId="179" fontId="57" fillId="0" borderId="0" applyFont="0" applyFill="0" applyBorder="0" applyAlignment="0" applyProtection="0"/>
    <xf numFmtId="41" fontId="57" fillId="0" borderId="0" applyFont="0" applyFill="0" applyBorder="0" applyAlignment="0" applyProtection="0"/>
    <xf numFmtId="20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194" fontId="57" fillId="0" borderId="0" applyFont="0" applyFill="0" applyBorder="0" applyAlignment="0" applyProtection="0"/>
    <xf numFmtId="0" fontId="57" fillId="0" borderId="0" applyFont="0" applyFill="0" applyBorder="0" applyAlignment="0" applyProtection="0"/>
    <xf numFmtId="0" fontId="57" fillId="0" borderId="0" applyFont="0" applyFill="0" applyBorder="0" applyAlignment="0" applyProtection="0"/>
    <xf numFmtId="194" fontId="57" fillId="0" borderId="0" applyFont="0" applyFill="0" applyBorder="0" applyAlignment="0" applyProtection="0"/>
    <xf numFmtId="194" fontId="57" fillId="0" borderId="0" applyFont="0" applyFill="0" applyBorder="0" applyAlignment="0" applyProtection="0"/>
    <xf numFmtId="17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43" fontId="57" fillId="0" borderId="0" applyFont="0" applyFill="0" applyBorder="0" applyAlignment="0" applyProtection="0"/>
    <xf numFmtId="175" fontId="57" fillId="0" borderId="0" applyFont="0" applyFill="0" applyBorder="0" applyAlignment="0" applyProtection="0"/>
    <xf numFmtId="175" fontId="57" fillId="0" borderId="0" applyFont="0" applyFill="0" applyBorder="0" applyAlignment="0" applyProtection="0"/>
    <xf numFmtId="175" fontId="57" fillId="0" borderId="0" applyFont="0" applyFill="0" applyBorder="0" applyAlignment="0" applyProtection="0"/>
    <xf numFmtId="43" fontId="57" fillId="0" borderId="0" applyFont="0" applyFill="0" applyBorder="0" applyAlignment="0" applyProtection="0"/>
    <xf numFmtId="194"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94" fontId="57" fillId="0" borderId="0" applyFont="0" applyFill="0" applyBorder="0" applyAlignment="0" applyProtection="0"/>
    <xf numFmtId="175" fontId="57" fillId="0" borderId="0" applyFont="0" applyFill="0" applyBorder="0" applyAlignment="0" applyProtection="0"/>
    <xf numFmtId="175" fontId="57" fillId="0" borderId="0" applyFont="0" applyFill="0" applyBorder="0" applyAlignment="0" applyProtection="0"/>
    <xf numFmtId="194" fontId="57" fillId="0" borderId="0" applyFont="0" applyFill="0" applyBorder="0" applyAlignment="0" applyProtection="0"/>
    <xf numFmtId="194" fontId="57" fillId="0" borderId="0" applyFont="0" applyFill="0" applyBorder="0" applyAlignment="0" applyProtection="0"/>
    <xf numFmtId="165" fontId="57" fillId="0" borderId="0" applyFont="0" applyFill="0" applyBorder="0" applyAlignment="0" applyProtection="0"/>
    <xf numFmtId="43" fontId="57" fillId="0" borderId="0" applyFont="0" applyFill="0" applyBorder="0" applyAlignment="0" applyProtection="0"/>
    <xf numFmtId="175" fontId="57" fillId="0" borderId="0" applyFont="0" applyFill="0" applyBorder="0" applyAlignment="0" applyProtection="0"/>
    <xf numFmtId="194" fontId="57" fillId="0" borderId="0" applyFont="0" applyFill="0" applyBorder="0" applyAlignment="0" applyProtection="0"/>
    <xf numFmtId="194" fontId="57" fillId="0" borderId="0" applyFont="0" applyFill="0" applyBorder="0" applyAlignment="0" applyProtection="0"/>
    <xf numFmtId="194"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0" fontId="57" fillId="0" borderId="0" applyFont="0" applyFill="0" applyBorder="0" applyAlignment="0" applyProtection="0"/>
    <xf numFmtId="194" fontId="57" fillId="0" borderId="0" applyFont="0" applyFill="0" applyBorder="0" applyAlignment="0" applyProtection="0"/>
    <xf numFmtId="43" fontId="57" fillId="0" borderId="0" applyFont="0" applyFill="0" applyBorder="0" applyAlignment="0" applyProtection="0"/>
    <xf numFmtId="175" fontId="57" fillId="0" borderId="0" applyFont="0" applyFill="0" applyBorder="0" applyAlignment="0" applyProtection="0"/>
    <xf numFmtId="194" fontId="57" fillId="0" borderId="0" applyFont="0" applyFill="0" applyBorder="0" applyAlignment="0" applyProtection="0"/>
    <xf numFmtId="194"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95" fontId="57" fillId="0" borderId="0" applyFont="0" applyFill="0" applyBorder="0" applyAlignment="0" applyProtection="0"/>
    <xf numFmtId="196" fontId="57" fillId="0" borderId="0" applyFont="0" applyFill="0" applyBorder="0" applyAlignment="0" applyProtection="0"/>
    <xf numFmtId="43" fontId="57" fillId="0" borderId="0" applyFont="0" applyFill="0" applyBorder="0" applyAlignment="0" applyProtection="0"/>
    <xf numFmtId="194" fontId="57" fillId="0" borderId="0" applyFont="0" applyFill="0" applyBorder="0" applyAlignment="0" applyProtection="0"/>
    <xf numFmtId="178" fontId="57" fillId="0" borderId="0" applyFont="0" applyFill="0" applyBorder="0" applyAlignment="0" applyProtection="0"/>
    <xf numFmtId="43" fontId="57" fillId="0" borderId="0" applyFont="0" applyFill="0" applyBorder="0" applyAlignment="0" applyProtection="0"/>
    <xf numFmtId="195"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80" fontId="22" fillId="0" borderId="0" applyFont="0" applyFill="0" applyBorder="0" applyAlignment="0" applyProtection="0"/>
    <xf numFmtId="176"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69"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88" fontId="22" fillId="0" borderId="0" applyFont="0" applyFill="0" applyBorder="0" applyAlignment="0" applyProtection="0"/>
    <xf numFmtId="176" fontId="22" fillId="0" borderId="0" applyFont="0" applyFill="0" applyBorder="0" applyAlignment="0" applyProtection="0"/>
    <xf numFmtId="166" fontId="22" fillId="0" borderId="0" applyFont="0" applyFill="0" applyBorder="0" applyAlignment="0" applyProtection="0"/>
    <xf numFmtId="167" fontId="23" fillId="0" borderId="0" applyFont="0" applyFill="0" applyBorder="0" applyAlignment="0" applyProtection="0"/>
    <xf numFmtId="0" fontId="23" fillId="0" borderId="0"/>
    <xf numFmtId="183" fontId="59" fillId="0" borderId="0" applyFont="0" applyFill="0" applyBorder="0" applyAlignment="0" applyProtection="0"/>
    <xf numFmtId="183" fontId="60"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0" fontId="27" fillId="0" borderId="0"/>
    <xf numFmtId="0" fontId="11" fillId="0" borderId="0"/>
    <xf numFmtId="0" fontId="23" fillId="0" borderId="0" applyFill="0" applyBorder="0"/>
    <xf numFmtId="0" fontId="23" fillId="0" borderId="0" applyFill="0" applyBorder="0"/>
    <xf numFmtId="0" fontId="23" fillId="0" borderId="0" applyFill="0" applyBorder="0"/>
    <xf numFmtId="0" fontId="62" fillId="0" borderId="0"/>
    <xf numFmtId="41"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0" fontId="63" fillId="0" borderId="0" applyNumberFormat="0" applyFont="0" applyFill="0" applyBorder="0" applyAlignment="0" applyProtection="0"/>
    <xf numFmtId="179" fontId="23" fillId="0" borderId="0" applyFont="0" applyFill="0" applyBorder="0" applyAlignment="0" applyProtection="0"/>
    <xf numFmtId="192" fontId="61" fillId="0" borderId="0" applyFont="0" applyFill="0" applyBorder="0" applyAlignment="0" applyProtection="0"/>
    <xf numFmtId="193" fontId="62" fillId="0" borderId="0" applyFont="0" applyFill="0" applyBorder="0" applyAlignment="0" applyProtection="0"/>
    <xf numFmtId="192" fontId="61" fillId="0" borderId="0" applyFont="0" applyFill="0" applyBorder="0" applyAlignment="0" applyProtection="0"/>
    <xf numFmtId="192" fontId="61" fillId="0" borderId="0" applyFont="0" applyFill="0" applyBorder="0" applyAlignment="0" applyProtection="0"/>
    <xf numFmtId="192" fontId="61"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23" fillId="0" borderId="0"/>
    <xf numFmtId="0" fontId="23" fillId="0" borderId="0"/>
    <xf numFmtId="42" fontId="57" fillId="0" borderId="0" applyFont="0" applyFill="0" applyBorder="0" applyAlignment="0" applyProtection="0"/>
    <xf numFmtId="42" fontId="57" fillId="0" borderId="0" applyFont="0" applyFill="0" applyBorder="0" applyAlignment="0" applyProtection="0"/>
    <xf numFmtId="42" fontId="57" fillId="0" borderId="0" applyFont="0" applyFill="0" applyBorder="0" applyAlignment="0" applyProtection="0"/>
    <xf numFmtId="44" fontId="23" fillId="0" borderId="0" applyFont="0" applyFill="0" applyBorder="0" applyAlignment="0" applyProtection="0"/>
    <xf numFmtId="42" fontId="57"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6" fontId="22"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97" fontId="57" fillId="0" borderId="0" applyFont="0" applyFill="0" applyBorder="0" applyAlignment="0" applyProtection="0"/>
    <xf numFmtId="197" fontId="57" fillId="0" borderId="0" applyFont="0" applyFill="0" applyBorder="0" applyAlignment="0" applyProtection="0"/>
    <xf numFmtId="197" fontId="57" fillId="0" borderId="0" applyFont="0" applyFill="0" applyBorder="0" applyAlignment="0" applyProtection="0"/>
    <xf numFmtId="198" fontId="22" fillId="0" borderId="0" applyFont="0" applyFill="0" applyBorder="0" applyAlignment="0" applyProtection="0"/>
    <xf numFmtId="197" fontId="57" fillId="0" borderId="0" applyFont="0" applyFill="0" applyBorder="0" applyAlignment="0" applyProtection="0"/>
    <xf numFmtId="198" fontId="57"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0" fontId="58" fillId="0" borderId="0"/>
    <xf numFmtId="0" fontId="36" fillId="0" borderId="0"/>
    <xf numFmtId="183" fontId="59" fillId="0" borderId="0" applyFont="0" applyFill="0" applyBorder="0" applyAlignment="0" applyProtection="0"/>
    <xf numFmtId="0" fontId="11" fillId="0" borderId="0"/>
    <xf numFmtId="0" fontId="23" fillId="0" borderId="0"/>
    <xf numFmtId="0" fontId="23" fillId="0" borderId="0"/>
    <xf numFmtId="0" fontId="23" fillId="0" borderId="0"/>
    <xf numFmtId="0" fontId="62" fillId="0" borderId="0"/>
    <xf numFmtId="0" fontId="63" fillId="0" borderId="0" applyNumberFormat="0" applyFont="0" applyFill="0" applyBorder="0" applyAlignment="0" applyProtection="0"/>
    <xf numFmtId="0" fontId="27" fillId="0" borderId="0"/>
    <xf numFmtId="192" fontId="61" fillId="0" borderId="0" applyFont="0" applyFill="0" applyBorder="0" applyAlignment="0" applyProtection="0"/>
    <xf numFmtId="193" fontId="62" fillId="0" borderId="0" applyFont="0" applyFill="0" applyBorder="0" applyAlignment="0" applyProtection="0"/>
    <xf numFmtId="192" fontId="61" fillId="0" borderId="0" applyFont="0" applyFill="0" applyBorder="0" applyAlignment="0" applyProtection="0"/>
    <xf numFmtId="192" fontId="61" fillId="0" borderId="0" applyFont="0" applyFill="0" applyBorder="0" applyAlignment="0" applyProtection="0"/>
    <xf numFmtId="192" fontId="61"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9" fontId="23" fillId="0" borderId="0" applyFont="0" applyFill="0" applyBorder="0" applyAlignment="0" applyProtection="0"/>
    <xf numFmtId="41"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0" fontId="23" fillId="0" borderId="0" applyFill="0" applyBorder="0"/>
    <xf numFmtId="0" fontId="23" fillId="0" borderId="0" applyFill="0" applyBorder="0"/>
    <xf numFmtId="0" fontId="23" fillId="0" borderId="0" applyFill="0" applyBorder="0"/>
    <xf numFmtId="183" fontId="60"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76" fontId="22" fillId="0" borderId="0" applyFont="0" applyFill="0" applyBorder="0" applyAlignment="0" applyProtection="0"/>
    <xf numFmtId="42" fontId="57" fillId="0" borderId="0" applyFont="0" applyFill="0" applyBorder="0" applyAlignment="0" applyProtection="0"/>
    <xf numFmtId="42" fontId="57" fillId="0" borderId="0" applyFont="0" applyFill="0" applyBorder="0" applyAlignment="0" applyProtection="0"/>
    <xf numFmtId="42" fontId="57" fillId="0" borderId="0" applyFont="0" applyFill="0" applyBorder="0" applyAlignment="0" applyProtection="0"/>
    <xf numFmtId="42" fontId="57" fillId="0" borderId="0" applyFont="0" applyFill="0" applyBorder="0" applyAlignment="0" applyProtection="0"/>
    <xf numFmtId="0" fontId="36" fillId="0" borderId="0"/>
    <xf numFmtId="199" fontId="57" fillId="0" borderId="0" applyFont="0" applyFill="0" applyBorder="0" applyAlignment="0" applyProtection="0"/>
    <xf numFmtId="0" fontId="36" fillId="0" borderId="0"/>
    <xf numFmtId="0" fontId="36" fillId="0" borderId="0"/>
    <xf numFmtId="166" fontId="22"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9" fillId="0" borderId="0">
      <alignment vertical="top"/>
    </xf>
    <xf numFmtId="0" fontId="27" fillId="0" borderId="0"/>
    <xf numFmtId="0" fontId="27" fillId="0" borderId="0"/>
    <xf numFmtId="0" fontId="49" fillId="0" borderId="0">
      <alignment vertical="top"/>
    </xf>
    <xf numFmtId="0" fontId="63" fillId="0" borderId="0" applyNumberFormat="0" applyFont="0" applyFill="0" applyBorder="0" applyAlignment="0" applyProtection="0"/>
    <xf numFmtId="0" fontId="27" fillId="0" borderId="0"/>
    <xf numFmtId="0" fontId="23" fillId="0" borderId="0" applyFill="0" applyBorder="0"/>
    <xf numFmtId="0" fontId="23" fillId="0" borderId="0" applyFill="0" applyBorder="0"/>
    <xf numFmtId="0" fontId="23" fillId="0" borderId="0" applyFill="0" applyBorder="0"/>
    <xf numFmtId="183" fontId="59" fillId="0" borderId="0" applyFont="0" applyFill="0" applyBorder="0" applyAlignment="0" applyProtection="0"/>
    <xf numFmtId="183" fontId="60"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203" fontId="23" fillId="0" borderId="0" applyFont="0" applyFill="0" applyBorder="0" applyAlignment="0" applyProtection="0"/>
    <xf numFmtId="183" fontId="59"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23" fillId="0" borderId="0"/>
    <xf numFmtId="0" fontId="23" fillId="0" borderId="0"/>
    <xf numFmtId="0" fontId="23" fillId="0" borderId="0"/>
    <xf numFmtId="192" fontId="61" fillId="0" borderId="0" applyFont="0" applyFill="0" applyBorder="0" applyAlignment="0" applyProtection="0"/>
    <xf numFmtId="193" fontId="62" fillId="0" borderId="0" applyFont="0" applyFill="0" applyBorder="0" applyAlignment="0" applyProtection="0"/>
    <xf numFmtId="192" fontId="61" fillId="0" borderId="0" applyFont="0" applyFill="0" applyBorder="0" applyAlignment="0" applyProtection="0"/>
    <xf numFmtId="192" fontId="61" fillId="0" borderId="0" applyFont="0" applyFill="0" applyBorder="0" applyAlignment="0" applyProtection="0"/>
    <xf numFmtId="192" fontId="61" fillId="0" borderId="0" applyFont="0" applyFill="0" applyBorder="0" applyAlignment="0" applyProtection="0"/>
    <xf numFmtId="0" fontId="62" fillId="0" borderId="0" applyFont="0" applyFill="0" applyBorder="0" applyAlignment="0" applyProtection="0"/>
    <xf numFmtId="0" fontId="11" fillId="0" borderId="0"/>
    <xf numFmtId="179" fontId="23" fillId="0" borderId="0" applyFont="0" applyFill="0" applyBorder="0" applyAlignment="0" applyProtection="0"/>
    <xf numFmtId="41"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0" fontId="62" fillId="0" borderId="0"/>
    <xf numFmtId="0" fontId="49" fillId="0" borderId="0">
      <alignment vertical="top"/>
    </xf>
    <xf numFmtId="42" fontId="57" fillId="0" borderId="0" applyFont="0" applyFill="0" applyBorder="0" applyAlignment="0" applyProtection="0"/>
    <xf numFmtId="176" fontId="22" fillId="0" borderId="0" applyFont="0" applyFill="0" applyBorder="0" applyAlignment="0" applyProtection="0"/>
    <xf numFmtId="42" fontId="57" fillId="0" borderId="0" applyFont="0" applyFill="0" applyBorder="0" applyAlignment="0" applyProtection="0"/>
    <xf numFmtId="42" fontId="57" fillId="0" borderId="0" applyFont="0" applyFill="0" applyBorder="0" applyAlignment="0" applyProtection="0"/>
    <xf numFmtId="42" fontId="57" fillId="0" borderId="0" applyFont="0" applyFill="0" applyBorder="0" applyAlignment="0" applyProtection="0"/>
    <xf numFmtId="42" fontId="57" fillId="0" borderId="0" applyFont="0" applyFill="0" applyBorder="0" applyAlignment="0" applyProtection="0"/>
    <xf numFmtId="42" fontId="57" fillId="0" borderId="0" applyFont="0" applyFill="0" applyBorder="0" applyAlignment="0" applyProtection="0"/>
    <xf numFmtId="42" fontId="57" fillId="0" borderId="0" applyFont="0" applyFill="0" applyBorder="0" applyAlignment="0" applyProtection="0"/>
    <xf numFmtId="42" fontId="57" fillId="0" borderId="0" applyFont="0" applyFill="0" applyBorder="0" applyAlignment="0" applyProtection="0"/>
    <xf numFmtId="180" fontId="22" fillId="0" borderId="0" applyFont="0" applyFill="0" applyBorder="0" applyAlignment="0" applyProtection="0"/>
    <xf numFmtId="189" fontId="57" fillId="0" borderId="0" applyFont="0" applyFill="0" applyBorder="0" applyAlignment="0" applyProtection="0"/>
    <xf numFmtId="189" fontId="57" fillId="0" borderId="0" applyFont="0" applyFill="0" applyBorder="0" applyAlignment="0" applyProtection="0"/>
    <xf numFmtId="180" fontId="57" fillId="0" borderId="0" applyFont="0" applyFill="0" applyBorder="0" applyAlignment="0" applyProtection="0"/>
    <xf numFmtId="164" fontId="57" fillId="0" borderId="0" applyFont="0" applyFill="0" applyBorder="0" applyAlignment="0" applyProtection="0"/>
    <xf numFmtId="164" fontId="57" fillId="0" borderId="0" applyFont="0" applyFill="0" applyBorder="0" applyAlignment="0" applyProtection="0"/>
    <xf numFmtId="41" fontId="57" fillId="0" borderId="0" applyFont="0" applyFill="0" applyBorder="0" applyAlignment="0" applyProtection="0"/>
    <xf numFmtId="180" fontId="57" fillId="0" borderId="0" applyFont="0" applyFill="0" applyBorder="0" applyAlignment="0" applyProtection="0"/>
    <xf numFmtId="180" fontId="57" fillId="0" borderId="0" applyFont="0" applyFill="0" applyBorder="0" applyAlignment="0" applyProtection="0"/>
    <xf numFmtId="180" fontId="57" fillId="0" borderId="0" applyFont="0" applyFill="0" applyBorder="0" applyAlignment="0" applyProtection="0"/>
    <xf numFmtId="41" fontId="57" fillId="0" borderId="0" applyFont="0" applyFill="0" applyBorder="0" applyAlignment="0" applyProtection="0"/>
    <xf numFmtId="189" fontId="57" fillId="0" borderId="0" applyFont="0" applyFill="0" applyBorder="0" applyAlignment="0" applyProtection="0"/>
    <xf numFmtId="164" fontId="57" fillId="0" borderId="0" applyFont="0" applyFill="0" applyBorder="0" applyAlignment="0" applyProtection="0"/>
    <xf numFmtId="164" fontId="57" fillId="0" borderId="0" applyFont="0" applyFill="0" applyBorder="0" applyAlignment="0" applyProtection="0"/>
    <xf numFmtId="164" fontId="57" fillId="0" borderId="0" applyFont="0" applyFill="0" applyBorder="0" applyAlignment="0" applyProtection="0"/>
    <xf numFmtId="189" fontId="57" fillId="0" borderId="0" applyFont="0" applyFill="0" applyBorder="0" applyAlignment="0" applyProtection="0"/>
    <xf numFmtId="180" fontId="57" fillId="0" borderId="0" applyFont="0" applyFill="0" applyBorder="0" applyAlignment="0" applyProtection="0"/>
    <xf numFmtId="180" fontId="57" fillId="0" borderId="0" applyFont="0" applyFill="0" applyBorder="0" applyAlignment="0" applyProtection="0"/>
    <xf numFmtId="189" fontId="57" fillId="0" borderId="0" applyFont="0" applyFill="0" applyBorder="0" applyAlignment="0" applyProtection="0"/>
    <xf numFmtId="189" fontId="57" fillId="0" borderId="0" applyFont="0" applyFill="0" applyBorder="0" applyAlignment="0" applyProtection="0"/>
    <xf numFmtId="164" fontId="57" fillId="0" borderId="0" applyFont="0" applyFill="0" applyBorder="0" applyAlignment="0" applyProtection="0"/>
    <xf numFmtId="41" fontId="57" fillId="0" borderId="0" applyFont="0" applyFill="0" applyBorder="0" applyAlignment="0" applyProtection="0"/>
    <xf numFmtId="180" fontId="57" fillId="0" borderId="0" applyFont="0" applyFill="0" applyBorder="0" applyAlignment="0" applyProtection="0"/>
    <xf numFmtId="189"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189" fontId="57" fillId="0" borderId="0" applyFont="0" applyFill="0" applyBorder="0" applyAlignment="0" applyProtection="0"/>
    <xf numFmtId="41" fontId="57" fillId="0" borderId="0" applyFont="0" applyFill="0" applyBorder="0" applyAlignment="0" applyProtection="0"/>
    <xf numFmtId="180" fontId="57" fillId="0" borderId="0" applyFont="0" applyFill="0" applyBorder="0" applyAlignment="0" applyProtection="0"/>
    <xf numFmtId="189"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201" fontId="57" fillId="0" borderId="0" applyFont="0" applyFill="0" applyBorder="0" applyAlignment="0" applyProtection="0"/>
    <xf numFmtId="202" fontId="57" fillId="0" borderId="0" applyFont="0" applyFill="0" applyBorder="0" applyAlignment="0" applyProtection="0"/>
    <xf numFmtId="41" fontId="57" fillId="0" borderId="0" applyFont="0" applyFill="0" applyBorder="0" applyAlignment="0" applyProtection="0"/>
    <xf numFmtId="179" fontId="57" fillId="0" borderId="0" applyFont="0" applyFill="0" applyBorder="0" applyAlignment="0" applyProtection="0"/>
    <xf numFmtId="41" fontId="57" fillId="0" borderId="0" applyFont="0" applyFill="0" applyBorder="0" applyAlignment="0" applyProtection="0"/>
    <xf numFmtId="201" fontId="57" fillId="0" borderId="0" applyFon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194" fontId="57" fillId="0" borderId="0" applyFont="0" applyFill="0" applyBorder="0" applyAlignment="0" applyProtection="0"/>
    <xf numFmtId="0" fontId="57" fillId="0" borderId="0" applyFont="0" applyFill="0" applyBorder="0" applyAlignment="0" applyProtection="0"/>
    <xf numFmtId="0" fontId="57" fillId="0" borderId="0" applyFont="0" applyFill="0" applyBorder="0" applyAlignment="0" applyProtection="0"/>
    <xf numFmtId="194" fontId="57" fillId="0" borderId="0" applyFont="0" applyFill="0" applyBorder="0" applyAlignment="0" applyProtection="0"/>
    <xf numFmtId="194" fontId="57" fillId="0" borderId="0" applyFont="0" applyFill="0" applyBorder="0" applyAlignment="0" applyProtection="0"/>
    <xf numFmtId="17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43" fontId="57" fillId="0" borderId="0" applyFont="0" applyFill="0" applyBorder="0" applyAlignment="0" applyProtection="0"/>
    <xf numFmtId="175" fontId="57" fillId="0" borderId="0" applyFont="0" applyFill="0" applyBorder="0" applyAlignment="0" applyProtection="0"/>
    <xf numFmtId="175" fontId="57" fillId="0" borderId="0" applyFont="0" applyFill="0" applyBorder="0" applyAlignment="0" applyProtection="0"/>
    <xf numFmtId="175" fontId="57" fillId="0" borderId="0" applyFont="0" applyFill="0" applyBorder="0" applyAlignment="0" applyProtection="0"/>
    <xf numFmtId="43" fontId="57" fillId="0" borderId="0" applyFont="0" applyFill="0" applyBorder="0" applyAlignment="0" applyProtection="0"/>
    <xf numFmtId="194"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94" fontId="57" fillId="0" borderId="0" applyFont="0" applyFill="0" applyBorder="0" applyAlignment="0" applyProtection="0"/>
    <xf numFmtId="175" fontId="57" fillId="0" borderId="0" applyFont="0" applyFill="0" applyBorder="0" applyAlignment="0" applyProtection="0"/>
    <xf numFmtId="175" fontId="57" fillId="0" borderId="0" applyFont="0" applyFill="0" applyBorder="0" applyAlignment="0" applyProtection="0"/>
    <xf numFmtId="194" fontId="57" fillId="0" borderId="0" applyFont="0" applyFill="0" applyBorder="0" applyAlignment="0" applyProtection="0"/>
    <xf numFmtId="194" fontId="57" fillId="0" borderId="0" applyFont="0" applyFill="0" applyBorder="0" applyAlignment="0" applyProtection="0"/>
    <xf numFmtId="165" fontId="57" fillId="0" borderId="0" applyFont="0" applyFill="0" applyBorder="0" applyAlignment="0" applyProtection="0"/>
    <xf numFmtId="43" fontId="57" fillId="0" borderId="0" applyFont="0" applyFill="0" applyBorder="0" applyAlignment="0" applyProtection="0"/>
    <xf numFmtId="175" fontId="57" fillId="0" borderId="0" applyFont="0" applyFill="0" applyBorder="0" applyAlignment="0" applyProtection="0"/>
    <xf numFmtId="194" fontId="57" fillId="0" borderId="0" applyFont="0" applyFill="0" applyBorder="0" applyAlignment="0" applyProtection="0"/>
    <xf numFmtId="194" fontId="57" fillId="0" borderId="0" applyFont="0" applyFill="0" applyBorder="0" applyAlignment="0" applyProtection="0"/>
    <xf numFmtId="194"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0" fontId="57" fillId="0" borderId="0" applyFont="0" applyFill="0" applyBorder="0" applyAlignment="0" applyProtection="0"/>
    <xf numFmtId="194" fontId="57" fillId="0" borderId="0" applyFont="0" applyFill="0" applyBorder="0" applyAlignment="0" applyProtection="0"/>
    <xf numFmtId="43" fontId="57" fillId="0" borderId="0" applyFont="0" applyFill="0" applyBorder="0" applyAlignment="0" applyProtection="0"/>
    <xf numFmtId="175" fontId="57" fillId="0" borderId="0" applyFont="0" applyFill="0" applyBorder="0" applyAlignment="0" applyProtection="0"/>
    <xf numFmtId="194" fontId="57" fillId="0" borderId="0" applyFont="0" applyFill="0" applyBorder="0" applyAlignment="0" applyProtection="0"/>
    <xf numFmtId="194"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95" fontId="57" fillId="0" borderId="0" applyFont="0" applyFill="0" applyBorder="0" applyAlignment="0" applyProtection="0"/>
    <xf numFmtId="196" fontId="57" fillId="0" borderId="0" applyFont="0" applyFill="0" applyBorder="0" applyAlignment="0" applyProtection="0"/>
    <xf numFmtId="43" fontId="57" fillId="0" borderId="0" applyFont="0" applyFill="0" applyBorder="0" applyAlignment="0" applyProtection="0"/>
    <xf numFmtId="194" fontId="57" fillId="0" borderId="0" applyFont="0" applyFill="0" applyBorder="0" applyAlignment="0" applyProtection="0"/>
    <xf numFmtId="178" fontId="57" fillId="0" borderId="0" applyFont="0" applyFill="0" applyBorder="0" applyAlignment="0" applyProtection="0"/>
    <xf numFmtId="43" fontId="57" fillId="0" borderId="0" applyFont="0" applyFill="0" applyBorder="0" applyAlignment="0" applyProtection="0"/>
    <xf numFmtId="195"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76"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69"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88" fontId="22" fillId="0" borderId="0" applyFont="0" applyFill="0" applyBorder="0" applyAlignment="0" applyProtection="0"/>
    <xf numFmtId="176" fontId="22" fillId="0" borderId="0" applyFont="0" applyFill="0" applyBorder="0" applyAlignment="0" applyProtection="0"/>
    <xf numFmtId="166" fontId="22" fillId="0" borderId="0" applyFont="0" applyFill="0" applyBorder="0" applyAlignment="0" applyProtection="0"/>
    <xf numFmtId="175" fontId="22" fillId="0" borderId="0" applyFont="0" applyFill="0" applyBorder="0" applyAlignment="0" applyProtection="0"/>
    <xf numFmtId="166" fontId="22" fillId="0" borderId="0" applyFont="0" applyFill="0" applyBorder="0" applyAlignment="0" applyProtection="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36" fillId="0" borderId="0"/>
    <xf numFmtId="0" fontId="27" fillId="0" borderId="0"/>
    <xf numFmtId="200" fontId="57" fillId="0" borderId="0" applyFont="0" applyFill="0" applyBorder="0" applyAlignment="0" applyProtection="0"/>
    <xf numFmtId="200" fontId="57" fillId="0" borderId="0" applyFont="0" applyFill="0" applyBorder="0" applyAlignment="0" applyProtection="0"/>
    <xf numFmtId="0" fontId="23" fillId="0" borderId="0" applyNumberFormat="0" applyFill="0" applyBorder="0" applyAlignment="0" applyProtection="0"/>
    <xf numFmtId="42" fontId="57" fillId="0" borderId="0" applyFont="0" applyFill="0" applyBorder="0" applyAlignment="0" applyProtection="0"/>
    <xf numFmtId="42" fontId="57" fillId="0" borderId="0" applyFont="0" applyFill="0" applyBorder="0" applyAlignment="0" applyProtection="0"/>
    <xf numFmtId="0" fontId="34" fillId="0" borderId="0" applyNumberFormat="0" applyFill="0" applyBorder="0" applyAlignment="0" applyProtection="0"/>
    <xf numFmtId="0" fontId="36" fillId="0" borderId="0"/>
    <xf numFmtId="0" fontId="36" fillId="0" borderId="0"/>
    <xf numFmtId="0" fontId="34" fillId="0" borderId="0" applyNumberFormat="0" applyFill="0" applyBorder="0" applyAlignment="0" applyProtection="0"/>
    <xf numFmtId="0" fontId="34" fillId="0" borderId="0" applyNumberFormat="0" applyFill="0" applyBorder="0" applyAlignment="0" applyProtection="0"/>
    <xf numFmtId="0" fontId="49" fillId="0" borderId="0">
      <alignment vertical="top"/>
    </xf>
    <xf numFmtId="0" fontId="34" fillId="0" borderId="0" applyNumberFormat="0" applyFill="0" applyBorder="0" applyAlignment="0" applyProtection="0"/>
    <xf numFmtId="0" fontId="34" fillId="0" borderId="0" applyNumberFormat="0" applyFill="0" applyBorder="0" applyAlignment="0" applyProtection="0"/>
    <xf numFmtId="42" fontId="57" fillId="0" borderId="0" applyFont="0" applyFill="0" applyBorder="0" applyAlignment="0" applyProtection="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34" fillId="0" borderId="0" applyNumberFormat="0" applyFill="0" applyBorder="0" applyAlignment="0" applyProtection="0"/>
    <xf numFmtId="0" fontId="36"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6" fillId="0" borderId="0"/>
    <xf numFmtId="0" fontId="36" fillId="0" borderId="0"/>
    <xf numFmtId="0" fontId="36" fillId="0" borderId="0"/>
    <xf numFmtId="0" fontId="34" fillId="0" borderId="0" applyNumberFormat="0" applyFill="0" applyBorder="0" applyAlignment="0" applyProtection="0"/>
    <xf numFmtId="0" fontId="64" fillId="0" borderId="0" applyNumberFormat="0" applyFill="0" applyBorder="0" applyAlignment="0" applyProtection="0"/>
    <xf numFmtId="204" fontId="65" fillId="0" borderId="0" applyFont="0" applyFill="0" applyBorder="0" applyAlignment="0" applyProtection="0"/>
    <xf numFmtId="205" fontId="66" fillId="0" borderId="0" applyFont="0" applyFill="0" applyBorder="0" applyAlignment="0" applyProtection="0"/>
    <xf numFmtId="206" fontId="44" fillId="0" borderId="0" applyFont="0" applyFill="0" applyBorder="0" applyAlignment="0" applyProtection="0"/>
    <xf numFmtId="207" fontId="67" fillId="0" borderId="0" applyFont="0" applyFill="0" applyBorder="0" applyAlignment="0" applyProtection="0"/>
    <xf numFmtId="166" fontId="67" fillId="0" borderId="0" applyFont="0" applyFill="0" applyBorder="0" applyAlignment="0" applyProtection="0"/>
    <xf numFmtId="206" fontId="44" fillId="0" borderId="0" applyFont="0" applyFill="0" applyBorder="0" applyAlignment="0" applyProtection="0"/>
    <xf numFmtId="207" fontId="67" fillId="0" borderId="0" applyFont="0" applyFill="0" applyBorder="0" applyAlignment="0" applyProtection="0"/>
    <xf numFmtId="41" fontId="23" fillId="0" borderId="0" applyFont="0" applyFill="0" applyBorder="0" applyAlignment="0" applyProtection="0"/>
    <xf numFmtId="208" fontId="68" fillId="0" borderId="0" applyFont="0" applyFill="0" applyBorder="0" applyAlignment="0" applyProtection="0"/>
    <xf numFmtId="44" fontId="66" fillId="0" borderId="0" applyFont="0" applyFill="0" applyBorder="0" applyAlignment="0" applyProtection="0"/>
    <xf numFmtId="211" fontId="69" fillId="0" borderId="0" applyFont="0" applyFill="0" applyBorder="0" applyAlignment="0" applyProtection="0"/>
    <xf numFmtId="42" fontId="66" fillId="0" borderId="0" applyFont="0" applyFill="0" applyBorder="0" applyAlignment="0" applyProtection="0"/>
    <xf numFmtId="0" fontId="70" fillId="0" borderId="0"/>
    <xf numFmtId="0" fontId="71" fillId="0" borderId="0"/>
    <xf numFmtId="214" fontId="34" fillId="0" borderId="0" applyFont="0" applyFill="0" applyBorder="0" applyAlignment="0" applyProtection="0"/>
    <xf numFmtId="214" fontId="34" fillId="0" borderId="0" applyFont="0" applyFill="0" applyBorder="0" applyAlignment="0" applyProtection="0"/>
    <xf numFmtId="212" fontId="72" fillId="0" borderId="0" applyFont="0" applyFill="0" applyBorder="0" applyAlignment="0" applyProtection="0"/>
    <xf numFmtId="0" fontId="73" fillId="0" borderId="0"/>
    <xf numFmtId="0" fontId="73" fillId="0" borderId="0"/>
    <xf numFmtId="0" fontId="74" fillId="0" borderId="0"/>
    <xf numFmtId="44" fontId="66" fillId="0" borderId="0" applyFont="0" applyFill="0" applyBorder="0" applyAlignment="0" applyProtection="0"/>
    <xf numFmtId="42" fontId="66" fillId="0" borderId="0" applyFont="0" applyFill="0" applyBorder="0" applyAlignment="0" applyProtection="0"/>
    <xf numFmtId="215" fontId="75" fillId="0" borderId="0" applyFont="0" applyFill="0" applyBorder="0" applyAlignment="0" applyProtection="0"/>
    <xf numFmtId="211" fontId="75" fillId="0" borderId="0" applyFont="0" applyFill="0" applyBorder="0" applyAlignment="0" applyProtection="0"/>
    <xf numFmtId="0" fontId="6" fillId="0" borderId="0"/>
    <xf numFmtId="1" fontId="76" fillId="0" borderId="1" applyBorder="0" applyAlignment="0">
      <alignment horizontal="center"/>
    </xf>
    <xf numFmtId="1" fontId="76" fillId="0" borderId="1" applyBorder="0" applyAlignment="0">
      <alignment horizontal="center"/>
    </xf>
    <xf numFmtId="1" fontId="76" fillId="0" borderId="1" applyBorder="0" applyAlignment="0">
      <alignment horizontal="center"/>
    </xf>
    <xf numFmtId="0" fontId="6" fillId="0" borderId="0"/>
    <xf numFmtId="0" fontId="77" fillId="0" borderId="0"/>
    <xf numFmtId="3" fontId="28" fillId="0" borderId="1"/>
    <xf numFmtId="3" fontId="29" fillId="0" borderId="1"/>
    <xf numFmtId="3" fontId="29" fillId="0" borderId="1"/>
    <xf numFmtId="3" fontId="29" fillId="0" borderId="1"/>
    <xf numFmtId="3" fontId="29" fillId="0" borderId="1"/>
    <xf numFmtId="3" fontId="28" fillId="0" borderId="1"/>
    <xf numFmtId="3" fontId="28" fillId="0" borderId="1"/>
    <xf numFmtId="3" fontId="28" fillId="0" borderId="1"/>
    <xf numFmtId="3" fontId="29" fillId="0" borderId="1"/>
    <xf numFmtId="3" fontId="29" fillId="0" borderId="1"/>
    <xf numFmtId="3" fontId="29" fillId="0" borderId="1"/>
    <xf numFmtId="3" fontId="29" fillId="0" borderId="1"/>
    <xf numFmtId="3" fontId="28" fillId="0" borderId="1"/>
    <xf numFmtId="3" fontId="28" fillId="0" borderId="1"/>
    <xf numFmtId="0" fontId="78" fillId="19" borderId="0"/>
    <xf numFmtId="0" fontId="78" fillId="19" borderId="0"/>
    <xf numFmtId="0" fontId="79" fillId="19" borderId="0"/>
    <xf numFmtId="204" fontId="65" fillId="0" borderId="0" applyFont="0" applyFill="0" applyBorder="0" applyAlignment="0" applyProtection="0"/>
    <xf numFmtId="204" fontId="65" fillId="0" borderId="0" applyFont="0" applyFill="0" applyBorder="0" applyAlignment="0" applyProtection="0"/>
    <xf numFmtId="204" fontId="65" fillId="0" borderId="0" applyFont="0" applyFill="0" applyBorder="0" applyAlignment="0" applyProtection="0"/>
    <xf numFmtId="0" fontId="78" fillId="19" borderId="0"/>
    <xf numFmtId="0" fontId="78" fillId="19" borderId="0"/>
    <xf numFmtId="0" fontId="78" fillId="19" borderId="0"/>
    <xf numFmtId="0" fontId="78" fillId="19" borderId="0"/>
    <xf numFmtId="204" fontId="65" fillId="0" borderId="0" applyFont="0" applyFill="0" applyBorder="0" applyAlignment="0" applyProtection="0"/>
    <xf numFmtId="0" fontId="78" fillId="16" borderId="0"/>
    <xf numFmtId="204" fontId="65" fillId="0" borderId="0" applyFont="0" applyFill="0" applyBorder="0" applyAlignment="0" applyProtection="0"/>
    <xf numFmtId="0" fontId="78" fillId="19" borderId="0"/>
    <xf numFmtId="0" fontId="78" fillId="19" borderId="0"/>
    <xf numFmtId="0" fontId="78" fillId="19" borderId="0"/>
    <xf numFmtId="204" fontId="65" fillId="0" borderId="0" applyFont="0" applyFill="0" applyBorder="0" applyAlignment="0" applyProtection="0"/>
    <xf numFmtId="204" fontId="65" fillId="0" borderId="0" applyFont="0" applyFill="0" applyBorder="0" applyAlignment="0" applyProtection="0"/>
    <xf numFmtId="204" fontId="65" fillId="0" borderId="0" applyFont="0" applyFill="0" applyBorder="0" applyAlignment="0" applyProtection="0"/>
    <xf numFmtId="204" fontId="65" fillId="0" borderId="0" applyFont="0" applyFill="0" applyBorder="0" applyAlignment="0" applyProtection="0"/>
    <xf numFmtId="204" fontId="65" fillId="0" borderId="0" applyFont="0" applyFill="0" applyBorder="0" applyAlignment="0" applyProtection="0"/>
    <xf numFmtId="204" fontId="65" fillId="0" borderId="0" applyFont="0" applyFill="0" applyBorder="0" applyAlignment="0" applyProtection="0"/>
    <xf numFmtId="0" fontId="78" fillId="19" borderId="0"/>
    <xf numFmtId="204" fontId="65" fillId="0" borderId="0" applyFont="0" applyFill="0" applyBorder="0" applyAlignment="0" applyProtection="0"/>
    <xf numFmtId="0" fontId="78" fillId="19" borderId="0"/>
    <xf numFmtId="0" fontId="79" fillId="19" borderId="0"/>
    <xf numFmtId="0" fontId="78" fillId="19" borderId="0"/>
    <xf numFmtId="0" fontId="78" fillId="16" borderId="0"/>
    <xf numFmtId="0" fontId="78" fillId="16" borderId="0"/>
    <xf numFmtId="0" fontId="78" fillId="16" borderId="0"/>
    <xf numFmtId="0" fontId="78" fillId="16" borderId="0"/>
    <xf numFmtId="0" fontId="78" fillId="16" borderId="0"/>
    <xf numFmtId="0" fontId="78" fillId="16" borderId="0"/>
    <xf numFmtId="0" fontId="78" fillId="16" borderId="0"/>
    <xf numFmtId="0" fontId="78" fillId="16" borderId="0"/>
    <xf numFmtId="0" fontId="78" fillId="16" borderId="0"/>
    <xf numFmtId="0" fontId="78" fillId="16" borderId="0"/>
    <xf numFmtId="0" fontId="78" fillId="16" borderId="0"/>
    <xf numFmtId="0" fontId="79" fillId="19" borderId="0"/>
    <xf numFmtId="0" fontId="79" fillId="19" borderId="0"/>
    <xf numFmtId="0" fontId="78" fillId="19" borderId="0"/>
    <xf numFmtId="0" fontId="78" fillId="19" borderId="0"/>
    <xf numFmtId="0" fontId="79" fillId="19" borderId="0"/>
    <xf numFmtId="0" fontId="79" fillId="19" borderId="0"/>
    <xf numFmtId="0" fontId="79" fillId="19" borderId="0"/>
    <xf numFmtId="0" fontId="78" fillId="19" borderId="0"/>
    <xf numFmtId="0" fontId="78" fillId="19" borderId="0"/>
    <xf numFmtId="0" fontId="78"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8" fillId="19" borderId="0"/>
    <xf numFmtId="0" fontId="78"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8" fillId="19" borderId="0"/>
    <xf numFmtId="0" fontId="79" fillId="19" borderId="0"/>
    <xf numFmtId="0" fontId="79" fillId="19" borderId="0"/>
    <xf numFmtId="0" fontId="78" fillId="19" borderId="0"/>
    <xf numFmtId="0" fontId="78" fillId="19" borderId="0"/>
    <xf numFmtId="0" fontId="78" fillId="19" borderId="0"/>
    <xf numFmtId="0" fontId="79" fillId="19" borderId="0"/>
    <xf numFmtId="0" fontId="79" fillId="19" borderId="0"/>
    <xf numFmtId="0" fontId="78" fillId="19" borderId="0"/>
    <xf numFmtId="0" fontId="78" fillId="19" borderId="0"/>
    <xf numFmtId="0" fontId="79" fillId="19" borderId="0"/>
    <xf numFmtId="0" fontId="79" fillId="19" borderId="0"/>
    <xf numFmtId="0" fontId="78" fillId="19" borderId="0"/>
    <xf numFmtId="0" fontId="78" fillId="19" borderId="0"/>
    <xf numFmtId="0" fontId="78" fillId="19" borderId="0"/>
    <xf numFmtId="0" fontId="79" fillId="19" borderId="0"/>
    <xf numFmtId="0" fontId="79" fillId="19" borderId="0"/>
    <xf numFmtId="0" fontId="79" fillId="19" borderId="0"/>
    <xf numFmtId="0" fontId="79" fillId="19" borderId="0"/>
    <xf numFmtId="0" fontId="79" fillId="19" borderId="0"/>
    <xf numFmtId="0" fontId="78" fillId="19" borderId="0"/>
    <xf numFmtId="0" fontId="78" fillId="19" borderId="0"/>
    <xf numFmtId="0" fontId="78" fillId="19" borderId="0"/>
    <xf numFmtId="0" fontId="79" fillId="19" borderId="0"/>
    <xf numFmtId="0" fontId="79" fillId="19" borderId="0"/>
    <xf numFmtId="0" fontId="78"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8" fillId="19" borderId="0"/>
    <xf numFmtId="0" fontId="79" fillId="19" borderId="0"/>
    <xf numFmtId="0" fontId="78"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8" fillId="19" borderId="0"/>
    <xf numFmtId="0" fontId="78" fillId="19" borderId="0"/>
    <xf numFmtId="0" fontId="79" fillId="19" borderId="0"/>
    <xf numFmtId="0" fontId="79" fillId="19" borderId="0"/>
    <xf numFmtId="0" fontId="78" fillId="19" borderId="0"/>
    <xf numFmtId="0" fontId="78" fillId="19" borderId="0"/>
    <xf numFmtId="0" fontId="78" fillId="19" borderId="0"/>
    <xf numFmtId="0" fontId="78" fillId="19" borderId="0"/>
    <xf numFmtId="0" fontId="66" fillId="19" borderId="0"/>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27" fillId="0" borderId="3"/>
    <xf numFmtId="0" fontId="79" fillId="19" borderId="0"/>
    <xf numFmtId="0" fontId="78" fillId="19" borderId="0"/>
    <xf numFmtId="0" fontId="79" fillId="19" borderId="0"/>
    <xf numFmtId="0" fontId="78"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6"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6" borderId="0"/>
    <xf numFmtId="0" fontId="79" fillId="19" borderId="0"/>
    <xf numFmtId="0" fontId="79" fillId="19" borderId="0"/>
    <xf numFmtId="0" fontId="79" fillId="19" borderId="0"/>
    <xf numFmtId="0" fontId="79" fillId="16" borderId="0"/>
    <xf numFmtId="0" fontId="79" fillId="19" borderId="0"/>
    <xf numFmtId="0" fontId="79" fillId="19" borderId="0"/>
    <xf numFmtId="0" fontId="79" fillId="16" borderId="0"/>
    <xf numFmtId="0" fontId="79" fillId="19" borderId="0"/>
    <xf numFmtId="0" fontId="79" fillId="16" borderId="0"/>
    <xf numFmtId="0" fontId="79" fillId="19" borderId="0"/>
    <xf numFmtId="0" fontId="79" fillId="19" borderId="0"/>
    <xf numFmtId="0" fontId="79" fillId="16" borderId="0"/>
    <xf numFmtId="0" fontId="79" fillId="19" borderId="0"/>
    <xf numFmtId="0" fontId="79" fillId="16" borderId="0"/>
    <xf numFmtId="0" fontId="79" fillId="19" borderId="0"/>
    <xf numFmtId="0" fontId="80" fillId="19" borderId="0"/>
    <xf numFmtId="0" fontId="79" fillId="16" borderId="0"/>
    <xf numFmtId="0" fontId="80"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6" borderId="0"/>
    <xf numFmtId="0" fontId="79" fillId="19" borderId="0"/>
    <xf numFmtId="0" fontId="79" fillId="19" borderId="0"/>
    <xf numFmtId="0" fontId="79" fillId="16" borderId="0"/>
    <xf numFmtId="0" fontId="79" fillId="16" borderId="0"/>
    <xf numFmtId="0" fontId="79" fillId="19" borderId="0"/>
    <xf numFmtId="0" fontId="79" fillId="16"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6" borderId="0"/>
    <xf numFmtId="0" fontId="79" fillId="16" borderId="0"/>
    <xf numFmtId="0" fontId="79" fillId="19" borderId="0"/>
    <xf numFmtId="0" fontId="79" fillId="16" borderId="0"/>
    <xf numFmtId="0" fontId="79" fillId="16" borderId="0"/>
    <xf numFmtId="0" fontId="79" fillId="19" borderId="0"/>
    <xf numFmtId="0" fontId="79" fillId="16" borderId="0"/>
    <xf numFmtId="0" fontId="80" fillId="19" borderId="0"/>
    <xf numFmtId="0" fontId="79" fillId="16" borderId="0"/>
    <xf numFmtId="0" fontId="80" fillId="19" borderId="0"/>
    <xf numFmtId="0" fontId="80" fillId="19" borderId="0"/>
    <xf numFmtId="0" fontId="80" fillId="19" borderId="0"/>
    <xf numFmtId="0" fontId="80" fillId="19" borderId="0"/>
    <xf numFmtId="0" fontId="80" fillId="19" borderId="0"/>
    <xf numFmtId="0" fontId="80" fillId="19" borderId="0"/>
    <xf numFmtId="0" fontId="80" fillId="19" borderId="0"/>
    <xf numFmtId="0" fontId="80" fillId="19" borderId="0"/>
    <xf numFmtId="0" fontId="79" fillId="16" borderId="0"/>
    <xf numFmtId="0" fontId="79" fillId="16" borderId="0"/>
    <xf numFmtId="0" fontId="79" fillId="16" borderId="0"/>
    <xf numFmtId="0" fontId="79" fillId="19" borderId="0"/>
    <xf numFmtId="0" fontId="79" fillId="19" borderId="0"/>
    <xf numFmtId="0" fontId="79" fillId="16" borderId="0"/>
    <xf numFmtId="0" fontId="79" fillId="19" borderId="0"/>
    <xf numFmtId="0" fontId="79" fillId="19" borderId="0"/>
    <xf numFmtId="0" fontId="79" fillId="16" borderId="0"/>
    <xf numFmtId="0" fontId="79" fillId="16" borderId="0"/>
    <xf numFmtId="0" fontId="79" fillId="19" borderId="0"/>
    <xf numFmtId="0" fontId="79" fillId="16" borderId="0"/>
    <xf numFmtId="0" fontId="79" fillId="16" borderId="0"/>
    <xf numFmtId="0" fontId="79" fillId="19" borderId="0"/>
    <xf numFmtId="0" fontId="79" fillId="16" borderId="0"/>
    <xf numFmtId="0" fontId="80" fillId="19" borderId="0"/>
    <xf numFmtId="0" fontId="79" fillId="16" borderId="0"/>
    <xf numFmtId="0" fontId="80" fillId="19" borderId="0"/>
    <xf numFmtId="0" fontId="80" fillId="19" borderId="0"/>
    <xf numFmtId="0" fontId="80" fillId="19" borderId="0"/>
    <xf numFmtId="0" fontId="80" fillId="19" borderId="0"/>
    <xf numFmtId="0" fontId="80" fillId="19" borderId="0"/>
    <xf numFmtId="0" fontId="80" fillId="19" borderId="0"/>
    <xf numFmtId="0" fontId="80" fillId="19" borderId="0"/>
    <xf numFmtId="0" fontId="80" fillId="19" borderId="0"/>
    <xf numFmtId="0" fontId="79" fillId="16" borderId="0"/>
    <xf numFmtId="0" fontId="79" fillId="16" borderId="0"/>
    <xf numFmtId="0" fontId="79" fillId="16" borderId="0"/>
    <xf numFmtId="0" fontId="79" fillId="19" borderId="0"/>
    <xf numFmtId="0" fontId="79" fillId="19" borderId="0"/>
    <xf numFmtId="0" fontId="79" fillId="16" borderId="0"/>
    <xf numFmtId="0" fontId="79" fillId="19" borderId="0"/>
    <xf numFmtId="0" fontId="79" fillId="19" borderId="0"/>
    <xf numFmtId="0" fontId="79" fillId="16" borderId="0"/>
    <xf numFmtId="0" fontId="79" fillId="16" borderId="0"/>
    <xf numFmtId="0" fontId="79" fillId="19" borderId="0"/>
    <xf numFmtId="0" fontId="79" fillId="16" borderId="0"/>
    <xf numFmtId="0" fontId="79" fillId="16" borderId="0"/>
    <xf numFmtId="0" fontId="79" fillId="19" borderId="0"/>
    <xf numFmtId="0" fontId="79" fillId="16" borderId="0"/>
    <xf numFmtId="0" fontId="80" fillId="19" borderId="0"/>
    <xf numFmtId="0" fontId="79" fillId="16" borderId="0"/>
    <xf numFmtId="0" fontId="80" fillId="19" borderId="0"/>
    <xf numFmtId="0" fontId="80" fillId="19" borderId="0"/>
    <xf numFmtId="0" fontId="80" fillId="19" borderId="0"/>
    <xf numFmtId="0" fontId="80" fillId="19" borderId="0"/>
    <xf numFmtId="0" fontId="80" fillId="19" borderId="0"/>
    <xf numFmtId="0" fontId="80" fillId="19" borderId="0"/>
    <xf numFmtId="0" fontId="80" fillId="19" borderId="0"/>
    <xf numFmtId="0" fontId="80" fillId="19" borderId="0"/>
    <xf numFmtId="0" fontId="79" fillId="16" borderId="0"/>
    <xf numFmtId="0" fontId="79" fillId="16" borderId="0"/>
    <xf numFmtId="0" fontId="79" fillId="16" borderId="0"/>
    <xf numFmtId="0" fontId="79" fillId="19" borderId="0"/>
    <xf numFmtId="0" fontId="79" fillId="19" borderId="0"/>
    <xf numFmtId="0" fontId="79" fillId="16" borderId="0"/>
    <xf numFmtId="0" fontId="79" fillId="19" borderId="0"/>
    <xf numFmtId="0" fontId="79" fillId="19" borderId="0"/>
    <xf numFmtId="0" fontId="79" fillId="16" borderId="0"/>
    <xf numFmtId="0" fontId="79" fillId="16" borderId="0"/>
    <xf numFmtId="0" fontId="79" fillId="19" borderId="0"/>
    <xf numFmtId="0" fontId="79" fillId="16" borderId="0"/>
    <xf numFmtId="0" fontId="79" fillId="16" borderId="0"/>
    <xf numFmtId="0" fontId="79" fillId="19" borderId="0"/>
    <xf numFmtId="0" fontId="79" fillId="16" borderId="0"/>
    <xf numFmtId="0" fontId="80" fillId="19" borderId="0"/>
    <xf numFmtId="0" fontId="79" fillId="16" borderId="0"/>
    <xf numFmtId="0" fontId="80" fillId="19" borderId="0"/>
    <xf numFmtId="0" fontId="80" fillId="19" borderId="0"/>
    <xf numFmtId="0" fontId="80" fillId="19" borderId="0"/>
    <xf numFmtId="0" fontId="80" fillId="19" borderId="0"/>
    <xf numFmtId="0" fontId="80" fillId="19" borderId="0"/>
    <xf numFmtId="0" fontId="80" fillId="19" borderId="0"/>
    <xf numFmtId="0" fontId="80" fillId="19" borderId="0"/>
    <xf numFmtId="0" fontId="80" fillId="19" borderId="0"/>
    <xf numFmtId="0" fontId="79" fillId="16" borderId="0"/>
    <xf numFmtId="0" fontId="79" fillId="16" borderId="0"/>
    <xf numFmtId="0" fontId="79" fillId="16" borderId="0"/>
    <xf numFmtId="0" fontId="79" fillId="19" borderId="0"/>
    <xf numFmtId="0" fontId="79" fillId="19" borderId="0"/>
    <xf numFmtId="0" fontId="79" fillId="16" borderId="0"/>
    <xf numFmtId="0" fontId="79" fillId="19" borderId="0"/>
    <xf numFmtId="0" fontId="79" fillId="16" borderId="0"/>
    <xf numFmtId="0" fontId="79" fillId="16" borderId="0"/>
    <xf numFmtId="0" fontId="79" fillId="19" borderId="0"/>
    <xf numFmtId="0" fontId="79" fillId="19" borderId="0"/>
    <xf numFmtId="0" fontId="79" fillId="19" borderId="0"/>
    <xf numFmtId="0" fontId="79" fillId="16" borderId="0"/>
    <xf numFmtId="0" fontId="79" fillId="19" borderId="0"/>
    <xf numFmtId="0" fontId="79" fillId="19" borderId="0"/>
    <xf numFmtId="0" fontId="79" fillId="16" borderId="0"/>
    <xf numFmtId="0" fontId="79" fillId="16" borderId="0"/>
    <xf numFmtId="0" fontId="79" fillId="16" borderId="0"/>
    <xf numFmtId="0" fontId="79" fillId="19" borderId="0"/>
    <xf numFmtId="0" fontId="79" fillId="16" borderId="0"/>
    <xf numFmtId="0" fontId="79" fillId="16" borderId="0"/>
    <xf numFmtId="0" fontId="79" fillId="16" borderId="0"/>
    <xf numFmtId="0" fontId="79" fillId="19" borderId="0"/>
    <xf numFmtId="0" fontId="79" fillId="19" borderId="0"/>
    <xf numFmtId="0" fontId="79" fillId="19" borderId="0"/>
    <xf numFmtId="0" fontId="79" fillId="19" borderId="0"/>
    <xf numFmtId="0" fontId="79" fillId="19" borderId="0"/>
    <xf numFmtId="0" fontId="79" fillId="16" borderId="0"/>
    <xf numFmtId="0" fontId="79" fillId="16" borderId="0"/>
    <xf numFmtId="0" fontId="79" fillId="19" borderId="0"/>
    <xf numFmtId="0" fontId="79" fillId="16" borderId="0"/>
    <xf numFmtId="0" fontId="79" fillId="16" borderId="0"/>
    <xf numFmtId="0" fontId="79" fillId="16" borderId="0"/>
    <xf numFmtId="0" fontId="79" fillId="19" borderId="0"/>
    <xf numFmtId="0" fontId="79" fillId="19" borderId="0"/>
    <xf numFmtId="0" fontId="79" fillId="19" borderId="0"/>
    <xf numFmtId="0" fontId="79" fillId="19" borderId="0"/>
    <xf numFmtId="0" fontId="79" fillId="19" borderId="0"/>
    <xf numFmtId="0" fontId="79" fillId="16" borderId="0"/>
    <xf numFmtId="0" fontId="79" fillId="16" borderId="0"/>
    <xf numFmtId="0" fontId="79" fillId="19" borderId="0"/>
    <xf numFmtId="0" fontId="79" fillId="16" borderId="0"/>
    <xf numFmtId="0" fontId="79" fillId="16" borderId="0"/>
    <xf numFmtId="0" fontId="79" fillId="16" borderId="0"/>
    <xf numFmtId="0" fontId="79" fillId="19" borderId="0"/>
    <xf numFmtId="0" fontId="79" fillId="19" borderId="0"/>
    <xf numFmtId="0" fontId="78" fillId="19" borderId="0"/>
    <xf numFmtId="0" fontId="78" fillId="19" borderId="0"/>
    <xf numFmtId="0" fontId="78" fillId="19" borderId="0"/>
    <xf numFmtId="0" fontId="78" fillId="19" borderId="0"/>
    <xf numFmtId="204" fontId="65" fillId="0" borderId="0" applyFont="0" applyFill="0" applyBorder="0" applyAlignment="0" applyProtection="0"/>
    <xf numFmtId="204" fontId="65" fillId="0" borderId="0" applyFont="0" applyFill="0" applyBorder="0" applyAlignment="0" applyProtection="0"/>
    <xf numFmtId="204" fontId="65" fillId="0" borderId="0" applyFont="0" applyFill="0" applyBorder="0" applyAlignment="0" applyProtection="0"/>
    <xf numFmtId="0" fontId="78" fillId="19" borderId="0"/>
    <xf numFmtId="0" fontId="78" fillId="19" borderId="0"/>
    <xf numFmtId="0" fontId="78" fillId="19" borderId="0"/>
    <xf numFmtId="0" fontId="79" fillId="19" borderId="0"/>
    <xf numFmtId="0" fontId="79" fillId="19" borderId="0"/>
    <xf numFmtId="0" fontId="79" fillId="19" borderId="0"/>
    <xf numFmtId="0" fontId="79" fillId="19" borderId="0"/>
    <xf numFmtId="0" fontId="78" fillId="19" borderId="0"/>
    <xf numFmtId="0" fontId="81" fillId="0" borderId="0" applyFont="0" applyFill="0" applyBorder="0" applyAlignment="0">
      <alignment horizontal="left"/>
    </xf>
    <xf numFmtId="0" fontId="78" fillId="19" borderId="0"/>
    <xf numFmtId="0" fontId="78" fillId="19" borderId="0"/>
    <xf numFmtId="204" fontId="65" fillId="0" borderId="0" applyFont="0" applyFill="0" applyBorder="0" applyAlignment="0" applyProtection="0"/>
    <xf numFmtId="0" fontId="78" fillId="19" borderId="0"/>
    <xf numFmtId="0" fontId="78" fillId="19" borderId="0"/>
    <xf numFmtId="0" fontId="78" fillId="19" borderId="0"/>
    <xf numFmtId="0" fontId="79" fillId="19" borderId="0"/>
    <xf numFmtId="0" fontId="79" fillId="19" borderId="0"/>
    <xf numFmtId="0" fontId="79" fillId="19" borderId="0"/>
    <xf numFmtId="0" fontId="79" fillId="19" borderId="0"/>
    <xf numFmtId="0" fontId="78" fillId="19" borderId="0"/>
    <xf numFmtId="0" fontId="78" fillId="19" borderId="0"/>
    <xf numFmtId="0" fontId="79" fillId="19" borderId="0"/>
    <xf numFmtId="0" fontId="79" fillId="19" borderId="0"/>
    <xf numFmtId="0" fontId="25" fillId="19" borderId="0"/>
    <xf numFmtId="0" fontId="25" fillId="19" borderId="0"/>
    <xf numFmtId="0" fontId="25" fillId="19" borderId="0"/>
    <xf numFmtId="0" fontId="25" fillId="19" borderId="0"/>
    <xf numFmtId="0" fontId="78" fillId="19" borderId="0"/>
    <xf numFmtId="0" fontId="78" fillId="19" borderId="0"/>
    <xf numFmtId="0" fontId="78"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8" fillId="19" borderId="0"/>
    <xf numFmtId="0" fontId="79" fillId="19" borderId="0"/>
    <xf numFmtId="0" fontId="79" fillId="19" borderId="0"/>
    <xf numFmtId="0" fontId="79" fillId="19" borderId="0"/>
    <xf numFmtId="0" fontId="79" fillId="19" borderId="0"/>
    <xf numFmtId="0" fontId="78"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6"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6" borderId="0"/>
    <xf numFmtId="0" fontId="79" fillId="19" borderId="0"/>
    <xf numFmtId="0" fontId="79" fillId="19" borderId="0"/>
    <xf numFmtId="0" fontId="79" fillId="19" borderId="0"/>
    <xf numFmtId="0" fontId="79" fillId="16" borderId="0"/>
    <xf numFmtId="0" fontId="79" fillId="19" borderId="0"/>
    <xf numFmtId="0" fontId="79" fillId="16" borderId="0"/>
    <xf numFmtId="0" fontId="79" fillId="19" borderId="0"/>
    <xf numFmtId="0" fontId="79" fillId="16" borderId="0"/>
    <xf numFmtId="0" fontId="79" fillId="19" borderId="0"/>
    <xf numFmtId="0" fontId="79" fillId="19" borderId="0"/>
    <xf numFmtId="0" fontId="79" fillId="16" borderId="0"/>
    <xf numFmtId="0" fontId="79" fillId="19" borderId="0"/>
    <xf numFmtId="0" fontId="79" fillId="16" borderId="0"/>
    <xf numFmtId="0" fontId="79" fillId="19" borderId="0"/>
    <xf numFmtId="0" fontId="80" fillId="19" borderId="0"/>
    <xf numFmtId="0" fontId="79" fillId="19" borderId="0"/>
    <xf numFmtId="0" fontId="80" fillId="19" borderId="0"/>
    <xf numFmtId="0" fontId="79" fillId="16" borderId="0"/>
    <xf numFmtId="0" fontId="79" fillId="16" borderId="0"/>
    <xf numFmtId="0" fontId="79" fillId="19" borderId="0"/>
    <xf numFmtId="0" fontId="79" fillId="19" borderId="0"/>
    <xf numFmtId="0" fontId="79" fillId="16" borderId="0"/>
    <xf numFmtId="0" fontId="79" fillId="16"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6" borderId="0"/>
    <xf numFmtId="0" fontId="79" fillId="16" borderId="0"/>
    <xf numFmtId="0" fontId="79" fillId="19" borderId="0"/>
    <xf numFmtId="0" fontId="79" fillId="16" borderId="0"/>
    <xf numFmtId="0" fontId="79" fillId="19" borderId="0"/>
    <xf numFmtId="0" fontId="80" fillId="19" borderId="0"/>
    <xf numFmtId="0" fontId="80" fillId="19" borderId="0"/>
    <xf numFmtId="0" fontId="79" fillId="16" borderId="0"/>
    <xf numFmtId="0" fontId="79" fillId="16" borderId="0"/>
    <xf numFmtId="0" fontId="79" fillId="16" borderId="0"/>
    <xf numFmtId="0" fontId="79" fillId="16" borderId="0"/>
    <xf numFmtId="0" fontId="79" fillId="19" borderId="0"/>
    <xf numFmtId="0" fontId="79" fillId="19" borderId="0"/>
    <xf numFmtId="0" fontId="79" fillId="16" borderId="0"/>
    <xf numFmtId="0" fontId="79" fillId="19" borderId="0"/>
    <xf numFmtId="0" fontId="79" fillId="19" borderId="0"/>
    <xf numFmtId="0" fontId="79" fillId="16" borderId="0"/>
    <xf numFmtId="0" fontId="79" fillId="16" borderId="0"/>
    <xf numFmtId="0" fontId="79" fillId="19" borderId="0"/>
    <xf numFmtId="0" fontId="79" fillId="16" borderId="0"/>
    <xf numFmtId="0" fontId="79" fillId="19" borderId="0"/>
    <xf numFmtId="0" fontId="80" fillId="19" borderId="0"/>
    <xf numFmtId="0" fontId="80" fillId="19" borderId="0"/>
    <xf numFmtId="0" fontId="79" fillId="16" borderId="0"/>
    <xf numFmtId="0" fontId="79" fillId="16" borderId="0"/>
    <xf numFmtId="0" fontId="79" fillId="16" borderId="0"/>
    <xf numFmtId="0" fontId="79" fillId="16" borderId="0"/>
    <xf numFmtId="0" fontId="79" fillId="19" borderId="0"/>
    <xf numFmtId="0" fontId="79" fillId="19" borderId="0"/>
    <xf numFmtId="0" fontId="79" fillId="16" borderId="0"/>
    <xf numFmtId="0" fontId="79" fillId="19" borderId="0"/>
    <xf numFmtId="0" fontId="79" fillId="19" borderId="0"/>
    <xf numFmtId="0" fontId="79" fillId="16" borderId="0"/>
    <xf numFmtId="0" fontId="79" fillId="16" borderId="0"/>
    <xf numFmtId="0" fontId="79" fillId="19" borderId="0"/>
    <xf numFmtId="0" fontId="79" fillId="16" borderId="0"/>
    <xf numFmtId="0" fontId="79" fillId="19" borderId="0"/>
    <xf numFmtId="0" fontId="80" fillId="19" borderId="0"/>
    <xf numFmtId="0" fontId="80" fillId="19" borderId="0"/>
    <xf numFmtId="0" fontId="79" fillId="16" borderId="0"/>
    <xf numFmtId="0" fontId="79" fillId="16" borderId="0"/>
    <xf numFmtId="0" fontId="79" fillId="16" borderId="0"/>
    <xf numFmtId="0" fontId="79" fillId="16" borderId="0"/>
    <xf numFmtId="0" fontId="79" fillId="19" borderId="0"/>
    <xf numFmtId="0" fontId="79" fillId="19" borderId="0"/>
    <xf numFmtId="0" fontId="79" fillId="16" borderId="0"/>
    <xf numFmtId="0" fontId="79" fillId="19" borderId="0"/>
    <xf numFmtId="0" fontId="79" fillId="19" borderId="0"/>
    <xf numFmtId="0" fontId="79" fillId="16" borderId="0"/>
    <xf numFmtId="0" fontId="79" fillId="16" borderId="0"/>
    <xf numFmtId="0" fontId="79" fillId="19" borderId="0"/>
    <xf numFmtId="0" fontId="79" fillId="16" borderId="0"/>
    <xf numFmtId="0" fontId="79" fillId="19" borderId="0"/>
    <xf numFmtId="0" fontId="80" fillId="19" borderId="0"/>
    <xf numFmtId="0" fontId="80" fillId="19" borderId="0"/>
    <xf numFmtId="0" fontId="79" fillId="16" borderId="0"/>
    <xf numFmtId="0" fontId="79" fillId="16" borderId="0"/>
    <xf numFmtId="0" fontId="79" fillId="16" borderId="0"/>
    <xf numFmtId="0" fontId="79" fillId="16" borderId="0"/>
    <xf numFmtId="0" fontId="79" fillId="19" borderId="0"/>
    <xf numFmtId="0" fontId="79" fillId="19" borderId="0"/>
    <xf numFmtId="0" fontId="79" fillId="16" borderId="0"/>
    <xf numFmtId="0" fontId="79" fillId="19" borderId="0"/>
    <xf numFmtId="0" fontId="79" fillId="16" borderId="0"/>
    <xf numFmtId="0" fontId="79" fillId="16" borderId="0"/>
    <xf numFmtId="0" fontId="79" fillId="19" borderId="0"/>
    <xf numFmtId="0" fontId="79" fillId="19" borderId="0"/>
    <xf numFmtId="0" fontId="79" fillId="19" borderId="0"/>
    <xf numFmtId="0" fontId="79" fillId="16" borderId="0"/>
    <xf numFmtId="0" fontId="79" fillId="19" borderId="0"/>
    <xf numFmtId="0" fontId="79" fillId="19" borderId="0"/>
    <xf numFmtId="0" fontId="79" fillId="16" borderId="0"/>
    <xf numFmtId="0" fontId="79" fillId="16" borderId="0"/>
    <xf numFmtId="0" fontId="79" fillId="16" borderId="0"/>
    <xf numFmtId="0" fontId="79" fillId="16" borderId="0"/>
    <xf numFmtId="0" fontId="79" fillId="16" borderId="0"/>
    <xf numFmtId="0" fontId="79" fillId="16" borderId="0"/>
    <xf numFmtId="0" fontId="79" fillId="16" borderId="0"/>
    <xf numFmtId="0" fontId="79" fillId="19" borderId="0"/>
    <xf numFmtId="0" fontId="79" fillId="16" borderId="0"/>
    <xf numFmtId="0" fontId="79" fillId="16" borderId="0"/>
    <xf numFmtId="0" fontId="79" fillId="16" borderId="0"/>
    <xf numFmtId="0" fontId="79" fillId="19" borderId="0"/>
    <xf numFmtId="0" fontId="79" fillId="19" borderId="0"/>
    <xf numFmtId="0" fontId="78" fillId="19" borderId="0"/>
    <xf numFmtId="0" fontId="79" fillId="19" borderId="0"/>
    <xf numFmtId="0" fontId="79" fillId="19" borderId="0"/>
    <xf numFmtId="0" fontId="78" fillId="19" borderId="0"/>
    <xf numFmtId="0" fontId="79" fillId="19" borderId="0"/>
    <xf numFmtId="0" fontId="79" fillId="19" borderId="0"/>
    <xf numFmtId="0" fontId="78"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8"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8" fillId="19" borderId="0"/>
    <xf numFmtId="0" fontId="81" fillId="0" borderId="0" applyFont="0" applyFill="0" applyBorder="0" applyAlignment="0">
      <alignment horizontal="left"/>
    </xf>
    <xf numFmtId="0" fontId="81" fillId="0" borderId="0" applyFont="0" applyFill="0" applyBorder="0" applyAlignment="0">
      <alignment horizontal="left"/>
    </xf>
    <xf numFmtId="0" fontId="78"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8" fillId="19" borderId="0"/>
    <xf numFmtId="0" fontId="78" fillId="19" borderId="0"/>
    <xf numFmtId="0" fontId="78" fillId="19" borderId="0"/>
    <xf numFmtId="0" fontId="78" fillId="19" borderId="0"/>
    <xf numFmtId="0" fontId="79" fillId="19" borderId="0"/>
    <xf numFmtId="0" fontId="79" fillId="19" borderId="0"/>
    <xf numFmtId="0" fontId="78" fillId="19" borderId="0"/>
    <xf numFmtId="0" fontId="78"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8" fillId="19" borderId="0"/>
    <xf numFmtId="0" fontId="78" fillId="19" borderId="0"/>
    <xf numFmtId="0" fontId="78" fillId="19" borderId="0"/>
    <xf numFmtId="0" fontId="78" fillId="19" borderId="0"/>
    <xf numFmtId="0" fontId="78" fillId="19" borderId="0"/>
    <xf numFmtId="0" fontId="79" fillId="19" borderId="0"/>
    <xf numFmtId="0" fontId="79" fillId="19" borderId="0"/>
    <xf numFmtId="0" fontId="78" fillId="19" borderId="0"/>
    <xf numFmtId="204" fontId="65" fillId="0" borderId="0" applyFont="0" applyFill="0" applyBorder="0" applyAlignment="0" applyProtection="0"/>
    <xf numFmtId="0" fontId="81" fillId="0" borderId="0" applyFont="0" applyFill="0" applyBorder="0" applyAlignment="0">
      <alignment horizontal="left"/>
    </xf>
    <xf numFmtId="0" fontId="79" fillId="19" borderId="0"/>
    <xf numFmtId="0" fontId="79" fillId="19" borderId="0"/>
    <xf numFmtId="0" fontId="79" fillId="19" borderId="0"/>
    <xf numFmtId="0" fontId="79" fillId="19" borderId="0"/>
    <xf numFmtId="0" fontId="78" fillId="19" borderId="0"/>
    <xf numFmtId="0" fontId="79" fillId="19" borderId="0"/>
    <xf numFmtId="0" fontId="79" fillId="19" borderId="0"/>
    <xf numFmtId="0" fontId="78" fillId="19" borderId="0"/>
    <xf numFmtId="0" fontId="79" fillId="19" borderId="0"/>
    <xf numFmtId="0" fontId="81" fillId="0" borderId="0" applyFont="0" applyFill="0" applyBorder="0" applyAlignment="0">
      <alignment horizontal="left"/>
    </xf>
    <xf numFmtId="0" fontId="79" fillId="19" borderId="0"/>
    <xf numFmtId="0" fontId="78" fillId="19" borderId="0"/>
    <xf numFmtId="0" fontId="78" fillId="19" borderId="0"/>
    <xf numFmtId="0" fontId="78" fillId="19" borderId="0"/>
    <xf numFmtId="0" fontId="78" fillId="19" borderId="0"/>
    <xf numFmtId="0" fontId="79" fillId="19" borderId="0"/>
    <xf numFmtId="204" fontId="65" fillId="0" borderId="0" applyFont="0" applyFill="0" applyBorder="0" applyAlignment="0" applyProtection="0"/>
    <xf numFmtId="0" fontId="78" fillId="19" borderId="0"/>
    <xf numFmtId="0" fontId="78"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8" fillId="19" borderId="0"/>
    <xf numFmtId="0" fontId="78" fillId="19" borderId="0"/>
    <xf numFmtId="0" fontId="78" fillId="19" borderId="0"/>
    <xf numFmtId="0" fontId="79" fillId="19" borderId="0"/>
    <xf numFmtId="0" fontId="79" fillId="19" borderId="0"/>
    <xf numFmtId="0" fontId="78" fillId="19" borderId="0"/>
    <xf numFmtId="0" fontId="78" fillId="19" borderId="0"/>
    <xf numFmtId="0" fontId="78" fillId="19" borderId="0"/>
    <xf numFmtId="0" fontId="78" fillId="19" borderId="0"/>
    <xf numFmtId="0" fontId="78" fillId="19" borderId="0"/>
    <xf numFmtId="0" fontId="79" fillId="19" borderId="0"/>
    <xf numFmtId="0" fontId="78" fillId="19" borderId="0"/>
    <xf numFmtId="0" fontId="78" fillId="16" borderId="0"/>
    <xf numFmtId="0" fontId="78" fillId="16" borderId="0"/>
    <xf numFmtId="0" fontId="78" fillId="19" borderId="0"/>
    <xf numFmtId="0" fontId="78" fillId="19" borderId="0"/>
    <xf numFmtId="0" fontId="79" fillId="19" borderId="0"/>
    <xf numFmtId="0" fontId="79" fillId="19" borderId="0"/>
    <xf numFmtId="204" fontId="65" fillId="0" borderId="0" applyFont="0" applyFill="0" applyBorder="0" applyAlignment="0" applyProtection="0"/>
    <xf numFmtId="0" fontId="78" fillId="19" borderId="0"/>
    <xf numFmtId="0" fontId="78" fillId="19" borderId="0"/>
    <xf numFmtId="204" fontId="65" fillId="0" borderId="0" applyFont="0" applyFill="0" applyBorder="0" applyAlignment="0" applyProtection="0"/>
    <xf numFmtId="204" fontId="65" fillId="0" borderId="0" applyFont="0" applyFill="0" applyBorder="0" applyAlignment="0" applyProtection="0"/>
    <xf numFmtId="0" fontId="79" fillId="19" borderId="0"/>
    <xf numFmtId="0" fontId="78" fillId="19" borderId="0"/>
    <xf numFmtId="0" fontId="79" fillId="19" borderId="0"/>
    <xf numFmtId="0" fontId="78" fillId="19" borderId="0"/>
    <xf numFmtId="0" fontId="79" fillId="19" borderId="0"/>
    <xf numFmtId="0" fontId="79" fillId="19" borderId="0"/>
    <xf numFmtId="0" fontId="78" fillId="19" borderId="0"/>
    <xf numFmtId="0" fontId="78" fillId="19" borderId="0"/>
    <xf numFmtId="0" fontId="79" fillId="19" borderId="0"/>
    <xf numFmtId="0" fontId="79" fillId="19" borderId="0"/>
    <xf numFmtId="204" fontId="65" fillId="0" borderId="0" applyFont="0" applyFill="0" applyBorder="0" applyAlignment="0" applyProtection="0"/>
    <xf numFmtId="204" fontId="65" fillId="0" borderId="0" applyFont="0" applyFill="0" applyBorder="0" applyAlignment="0" applyProtection="0"/>
    <xf numFmtId="204" fontId="65" fillId="0" borderId="0" applyFont="0" applyFill="0" applyBorder="0" applyAlignment="0" applyProtection="0"/>
    <xf numFmtId="0" fontId="78" fillId="19" borderId="0"/>
    <xf numFmtId="0" fontId="78" fillId="16" borderId="0"/>
    <xf numFmtId="0" fontId="78" fillId="19" borderId="0"/>
    <xf numFmtId="0" fontId="78" fillId="16" borderId="0"/>
    <xf numFmtId="0" fontId="79" fillId="19" borderId="0"/>
    <xf numFmtId="0" fontId="79" fillId="19" borderId="0"/>
    <xf numFmtId="0" fontId="78" fillId="19" borderId="0"/>
    <xf numFmtId="0" fontId="78" fillId="16" borderId="0"/>
    <xf numFmtId="0" fontId="78" fillId="16" borderId="0"/>
    <xf numFmtId="0" fontId="78" fillId="16" borderId="0"/>
    <xf numFmtId="0" fontId="78" fillId="16" borderId="0"/>
    <xf numFmtId="0" fontId="78" fillId="16" borderId="0"/>
    <xf numFmtId="0" fontId="78" fillId="16" borderId="0"/>
    <xf numFmtId="0" fontId="79" fillId="19" borderId="0"/>
    <xf numFmtId="0" fontId="79" fillId="19" borderId="0"/>
    <xf numFmtId="204" fontId="65" fillId="0" borderId="0" applyFont="0" applyFill="0" applyBorder="0" applyAlignment="0" applyProtection="0"/>
    <xf numFmtId="0" fontId="79" fillId="19" borderId="0"/>
    <xf numFmtId="0" fontId="78" fillId="19" borderId="0"/>
    <xf numFmtId="204" fontId="65" fillId="0" borderId="0" applyFont="0" applyFill="0" applyBorder="0" applyAlignment="0" applyProtection="0"/>
    <xf numFmtId="204" fontId="65" fillId="0" borderId="0" applyFont="0" applyFill="0" applyBorder="0" applyAlignment="0" applyProtection="0"/>
    <xf numFmtId="0" fontId="78" fillId="16" borderId="0"/>
    <xf numFmtId="0" fontId="78" fillId="16" borderId="0"/>
    <xf numFmtId="0" fontId="78" fillId="16" borderId="0"/>
    <xf numFmtId="0" fontId="79" fillId="19" borderId="0"/>
    <xf numFmtId="204" fontId="65" fillId="0" borderId="0" applyFont="0" applyFill="0" applyBorder="0" applyAlignment="0" applyProtection="0"/>
    <xf numFmtId="0" fontId="79" fillId="19" borderId="0"/>
    <xf numFmtId="0" fontId="78" fillId="19" borderId="0"/>
    <xf numFmtId="0" fontId="78" fillId="19" borderId="0"/>
    <xf numFmtId="0" fontId="78" fillId="19" borderId="0"/>
    <xf numFmtId="0" fontId="79" fillId="19" borderId="0"/>
    <xf numFmtId="0" fontId="79" fillId="19" borderId="0"/>
    <xf numFmtId="204" fontId="65" fillId="0" borderId="0" applyFont="0" applyFill="0" applyBorder="0" applyAlignment="0" applyProtection="0"/>
    <xf numFmtId="0" fontId="78" fillId="19" borderId="0"/>
    <xf numFmtId="0" fontId="78" fillId="19" borderId="0"/>
    <xf numFmtId="0" fontId="79" fillId="19" borderId="0"/>
    <xf numFmtId="0" fontId="78" fillId="19" borderId="0"/>
    <xf numFmtId="0" fontId="78" fillId="19" borderId="0"/>
    <xf numFmtId="0" fontId="78" fillId="19" borderId="0"/>
    <xf numFmtId="0" fontId="78" fillId="19" borderId="0"/>
    <xf numFmtId="204" fontId="65" fillId="0" borderId="0" applyFont="0" applyFill="0" applyBorder="0" applyAlignment="0" applyProtection="0"/>
    <xf numFmtId="204" fontId="65" fillId="0" borderId="0" applyFont="0" applyFill="0" applyBorder="0" applyAlignment="0" applyProtection="0"/>
    <xf numFmtId="0" fontId="79" fillId="19" borderId="0"/>
    <xf numFmtId="0" fontId="79" fillId="19" borderId="0"/>
    <xf numFmtId="0" fontId="81" fillId="0" borderId="0" applyFont="0" applyFill="0" applyBorder="0" applyAlignment="0">
      <alignment horizontal="left"/>
    </xf>
    <xf numFmtId="0" fontId="79" fillId="19" borderId="0"/>
    <xf numFmtId="0" fontId="79" fillId="19" borderId="0"/>
    <xf numFmtId="0" fontId="79" fillId="19" borderId="0"/>
    <xf numFmtId="0" fontId="78" fillId="19" borderId="0"/>
    <xf numFmtId="0" fontId="79" fillId="19" borderId="0"/>
    <xf numFmtId="0" fontId="79" fillId="19" borderId="0"/>
    <xf numFmtId="0" fontId="79" fillId="19" borderId="0"/>
    <xf numFmtId="0" fontId="79" fillId="19" borderId="0"/>
    <xf numFmtId="0" fontId="78" fillId="19" borderId="0"/>
    <xf numFmtId="0" fontId="79" fillId="19" borderId="0"/>
    <xf numFmtId="0" fontId="79" fillId="19" borderId="0"/>
    <xf numFmtId="0" fontId="78" fillId="16" borderId="0"/>
    <xf numFmtId="0" fontId="78" fillId="16" borderId="0"/>
    <xf numFmtId="0" fontId="78" fillId="16" borderId="0"/>
    <xf numFmtId="0" fontId="78" fillId="16" borderId="0"/>
    <xf numFmtId="0" fontId="78" fillId="16" borderId="0"/>
    <xf numFmtId="0" fontId="78" fillId="16" borderId="0"/>
    <xf numFmtId="0" fontId="78" fillId="16" borderId="0"/>
    <xf numFmtId="0" fontId="78" fillId="16" borderId="0"/>
    <xf numFmtId="0" fontId="78" fillId="16" borderId="0"/>
    <xf numFmtId="0" fontId="82" fillId="0" borderId="1" applyNumberFormat="0" applyFont="0" applyBorder="0">
      <alignment horizontal="left" indent="2"/>
    </xf>
    <xf numFmtId="0" fontId="82" fillId="0" borderId="1" applyNumberFormat="0" applyFont="0" applyBorder="0">
      <alignment horizontal="left" indent="2"/>
    </xf>
    <xf numFmtId="0" fontId="82" fillId="0" borderId="1" applyNumberFormat="0" applyFont="0" applyBorder="0">
      <alignment horizontal="left" indent="2"/>
    </xf>
    <xf numFmtId="0" fontId="82" fillId="0" borderId="1" applyNumberFormat="0" applyFont="0" applyBorder="0">
      <alignment horizontal="left" indent="2"/>
    </xf>
    <xf numFmtId="0" fontId="82" fillId="0" borderId="1" applyNumberFormat="0" applyFont="0" applyBorder="0">
      <alignment horizontal="left" indent="2"/>
    </xf>
    <xf numFmtId="0" fontId="78" fillId="19" borderId="0"/>
    <xf numFmtId="0" fontId="81" fillId="0" borderId="0" applyFont="0" applyFill="0" applyBorder="0" applyAlignment="0">
      <alignment horizontal="left"/>
    </xf>
    <xf numFmtId="0" fontId="82" fillId="0" borderId="1" applyNumberFormat="0" applyFont="0" applyBorder="0">
      <alignment horizontal="left" indent="2"/>
    </xf>
    <xf numFmtId="0" fontId="82" fillId="0" borderId="1" applyNumberFormat="0" applyFont="0" applyBorder="0">
      <alignment horizontal="left" indent="2"/>
    </xf>
    <xf numFmtId="0" fontId="82" fillId="0" borderId="1" applyNumberFormat="0" applyFont="0" applyBorder="0">
      <alignment horizontal="left" indent="2"/>
    </xf>
    <xf numFmtId="0" fontId="82" fillId="0" borderId="1" applyNumberFormat="0" applyFont="0" applyBorder="0">
      <alignment horizontal="left" indent="2"/>
    </xf>
    <xf numFmtId="0" fontId="78" fillId="19" borderId="0"/>
    <xf numFmtId="0" fontId="81" fillId="0" borderId="0" applyFont="0" applyFill="0" applyBorder="0" applyAlignment="0">
      <alignment horizontal="left"/>
    </xf>
    <xf numFmtId="0" fontId="81" fillId="0" borderId="0" applyFont="0" applyFill="0" applyBorder="0" applyAlignment="0">
      <alignment horizontal="left"/>
    </xf>
    <xf numFmtId="0" fontId="81" fillId="0" borderId="0" applyFont="0" applyFill="0" applyBorder="0" applyAlignment="0">
      <alignment horizontal="left"/>
    </xf>
    <xf numFmtId="0" fontId="78" fillId="16" borderId="0"/>
    <xf numFmtId="0" fontId="78" fillId="16" borderId="0"/>
    <xf numFmtId="0" fontId="78" fillId="16" borderId="0"/>
    <xf numFmtId="0" fontId="78" fillId="19" borderId="0"/>
    <xf numFmtId="0" fontId="78" fillId="16" borderId="0"/>
    <xf numFmtId="0" fontId="78" fillId="16" borderId="0"/>
    <xf numFmtId="0" fontId="78" fillId="16" borderId="0"/>
    <xf numFmtId="0" fontId="78" fillId="16" borderId="0"/>
    <xf numFmtId="0" fontId="78" fillId="16" borderId="0"/>
    <xf numFmtId="0" fontId="78" fillId="16" borderId="0"/>
    <xf numFmtId="0" fontId="78" fillId="16" borderId="0"/>
    <xf numFmtId="0" fontId="78" fillId="16" borderId="0"/>
    <xf numFmtId="0" fontId="78" fillId="16" borderId="0"/>
    <xf numFmtId="0" fontId="78" fillId="16" borderId="0"/>
    <xf numFmtId="0" fontId="82" fillId="0" borderId="1" applyNumberFormat="0" applyFont="0" applyBorder="0">
      <alignment horizontal="left" indent="2"/>
    </xf>
    <xf numFmtId="0" fontId="82" fillId="0" borderId="1" applyNumberFormat="0" applyFont="0" applyBorder="0">
      <alignment horizontal="left" indent="2"/>
    </xf>
    <xf numFmtId="0" fontId="82" fillId="0" borderId="1" applyNumberFormat="0" applyFont="0" applyBorder="0">
      <alignment horizontal="left" indent="2"/>
    </xf>
    <xf numFmtId="0" fontId="82" fillId="0" borderId="1" applyNumberFormat="0" applyFont="0" applyBorder="0">
      <alignment horizontal="left" indent="2"/>
    </xf>
    <xf numFmtId="9" fontId="65" fillId="0" borderId="0" applyFont="0" applyFill="0" applyBorder="0" applyAlignment="0" applyProtection="0"/>
    <xf numFmtId="9" fontId="72" fillId="0" borderId="0" applyFont="0" applyFill="0" applyBorder="0" applyAlignment="0" applyProtection="0"/>
    <xf numFmtId="49" fontId="83" fillId="0" borderId="25" applyNumberFormat="0" applyFont="0" applyAlignment="0">
      <alignment horizontal="center" vertical="center"/>
    </xf>
    <xf numFmtId="216" fontId="57" fillId="0" borderId="0" applyNumberFormat="0" applyFont="0" applyBorder="0" applyAlignment="0">
      <protection hidden="1"/>
    </xf>
    <xf numFmtId="0" fontId="84" fillId="0" borderId="11" applyNumberFormat="0" applyFont="0" applyFill="0" applyBorder="0" applyAlignment="0">
      <alignment horizontal="center"/>
    </xf>
    <xf numFmtId="0" fontId="36" fillId="0" borderId="0">
      <alignment wrapText="1"/>
    </xf>
    <xf numFmtId="0" fontId="85" fillId="0" borderId="0"/>
    <xf numFmtId="0" fontId="86" fillId="20" borderId="26" applyFont="0" applyFill="0" applyAlignment="0">
      <alignment vertical="center" wrapText="1"/>
    </xf>
    <xf numFmtId="0" fontId="87" fillId="0" borderId="0" applyAlignment="0"/>
    <xf numFmtId="9" fontId="88" fillId="0" borderId="0" applyBorder="0" applyAlignment="0" applyProtection="0"/>
    <xf numFmtId="0" fontId="89" fillId="19" borderId="0"/>
    <xf numFmtId="0" fontId="79" fillId="19" borderId="0"/>
    <xf numFmtId="0" fontId="89" fillId="16" borderId="0"/>
    <xf numFmtId="0" fontId="89" fillId="19" borderId="0"/>
    <xf numFmtId="0" fontId="79" fillId="19" borderId="0"/>
    <xf numFmtId="0" fontId="89" fillId="19" borderId="0"/>
    <xf numFmtId="0" fontId="89" fillId="16" borderId="0"/>
    <xf numFmtId="0" fontId="89" fillId="16" borderId="0"/>
    <xf numFmtId="0" fontId="89" fillId="16" borderId="0"/>
    <xf numFmtId="0" fontId="89" fillId="16" borderId="0"/>
    <xf numFmtId="0" fontId="89" fillId="16" borderId="0"/>
    <xf numFmtId="0" fontId="89" fillId="16" borderId="0"/>
    <xf numFmtId="0" fontId="89" fillId="16" borderId="0"/>
    <xf numFmtId="0" fontId="89" fillId="16" borderId="0"/>
    <xf numFmtId="0" fontId="79" fillId="19" borderId="0"/>
    <xf numFmtId="0" fontId="79" fillId="19" borderId="0"/>
    <xf numFmtId="0" fontId="89" fillId="19" borderId="0"/>
    <xf numFmtId="0" fontId="79" fillId="19" borderId="0"/>
    <xf numFmtId="0" fontId="79" fillId="19" borderId="0"/>
    <xf numFmtId="0" fontId="79" fillId="19" borderId="0"/>
    <xf numFmtId="0" fontId="8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89" fillId="19" borderId="0"/>
    <xf numFmtId="0" fontId="8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89" fillId="19" borderId="0"/>
    <xf numFmtId="0" fontId="79" fillId="19" borderId="0"/>
    <xf numFmtId="0" fontId="79" fillId="19" borderId="0"/>
    <xf numFmtId="0" fontId="89" fillId="19" borderId="0"/>
    <xf numFmtId="0" fontId="89" fillId="19" borderId="0"/>
    <xf numFmtId="0" fontId="89" fillId="19" borderId="0"/>
    <xf numFmtId="0" fontId="79" fillId="19" borderId="0"/>
    <xf numFmtId="0" fontId="79" fillId="19" borderId="0"/>
    <xf numFmtId="0" fontId="89" fillId="19" borderId="0"/>
    <xf numFmtId="0" fontId="89" fillId="19" borderId="0"/>
    <xf numFmtId="0" fontId="79" fillId="19" borderId="0"/>
    <xf numFmtId="0" fontId="79" fillId="19" borderId="0"/>
    <xf numFmtId="0" fontId="89" fillId="19" borderId="0"/>
    <xf numFmtId="0" fontId="89" fillId="19" borderId="0"/>
    <xf numFmtId="0" fontId="89" fillId="19" borderId="0"/>
    <xf numFmtId="0" fontId="79" fillId="19" borderId="0"/>
    <xf numFmtId="0" fontId="79" fillId="19" borderId="0"/>
    <xf numFmtId="0" fontId="79" fillId="19" borderId="0"/>
    <xf numFmtId="0" fontId="79" fillId="19" borderId="0"/>
    <xf numFmtId="0" fontId="79" fillId="19" borderId="0"/>
    <xf numFmtId="0" fontId="89" fillId="19" borderId="0"/>
    <xf numFmtId="0" fontId="89" fillId="19" borderId="0"/>
    <xf numFmtId="0" fontId="89" fillId="19" borderId="0"/>
    <xf numFmtId="0" fontId="79" fillId="19" borderId="0"/>
    <xf numFmtId="0" fontId="79" fillId="19" borderId="0"/>
    <xf numFmtId="0" fontId="8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89" fillId="19" borderId="0"/>
    <xf numFmtId="0" fontId="79" fillId="19" borderId="0"/>
    <xf numFmtId="0" fontId="8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89" fillId="19" borderId="0"/>
    <xf numFmtId="0" fontId="89" fillId="19" borderId="0"/>
    <xf numFmtId="0" fontId="79" fillId="19" borderId="0"/>
    <xf numFmtId="0" fontId="79" fillId="19" borderId="0"/>
    <xf numFmtId="0" fontId="89" fillId="19" borderId="0"/>
    <xf numFmtId="0" fontId="89" fillId="19" borderId="0"/>
    <xf numFmtId="0" fontId="89" fillId="19" borderId="0"/>
    <xf numFmtId="0" fontId="89" fillId="19" borderId="0"/>
    <xf numFmtId="0" fontId="66" fillId="19" borderId="0"/>
    <xf numFmtId="0" fontId="79" fillId="19" borderId="0"/>
    <xf numFmtId="0" fontId="89" fillId="19" borderId="0"/>
    <xf numFmtId="0" fontId="79" fillId="19" borderId="0"/>
    <xf numFmtId="0" fontId="8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6"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6" borderId="0"/>
    <xf numFmtId="0" fontId="79" fillId="19" borderId="0"/>
    <xf numFmtId="0" fontId="79" fillId="19" borderId="0"/>
    <xf numFmtId="0" fontId="79" fillId="19" borderId="0"/>
    <xf numFmtId="0" fontId="79" fillId="16" borderId="0"/>
    <xf numFmtId="0" fontId="79" fillId="19" borderId="0"/>
    <xf numFmtId="0" fontId="79" fillId="16" borderId="0"/>
    <xf numFmtId="0" fontId="79" fillId="19" borderId="0"/>
    <xf numFmtId="0" fontId="79" fillId="19" borderId="0"/>
    <xf numFmtId="0" fontId="79" fillId="16" borderId="0"/>
    <xf numFmtId="0" fontId="79" fillId="19" borderId="0"/>
    <xf numFmtId="0" fontId="80" fillId="19" borderId="0"/>
    <xf numFmtId="0" fontId="79" fillId="19" borderId="0"/>
    <xf numFmtId="0" fontId="80" fillId="19" borderId="0"/>
    <xf numFmtId="0" fontId="79" fillId="16" borderId="0"/>
    <xf numFmtId="0" fontId="79" fillId="16" borderId="0"/>
    <xf numFmtId="0" fontId="79" fillId="19" borderId="0"/>
    <xf numFmtId="0" fontId="79" fillId="19" borderId="0"/>
    <xf numFmtId="0" fontId="79" fillId="16" borderId="0"/>
    <xf numFmtId="0" fontId="79" fillId="16"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6" borderId="0"/>
    <xf numFmtId="0" fontId="79" fillId="16" borderId="0"/>
    <xf numFmtId="0" fontId="79" fillId="19" borderId="0"/>
    <xf numFmtId="0" fontId="79" fillId="16" borderId="0"/>
    <xf numFmtId="0" fontId="79" fillId="19" borderId="0"/>
    <xf numFmtId="0" fontId="80" fillId="19" borderId="0"/>
    <xf numFmtId="0" fontId="80" fillId="19" borderId="0"/>
    <xf numFmtId="0" fontId="79" fillId="16" borderId="0"/>
    <xf numFmtId="0" fontId="79" fillId="16" borderId="0"/>
    <xf numFmtId="0" fontId="79" fillId="16" borderId="0"/>
    <xf numFmtId="0" fontId="79" fillId="16" borderId="0"/>
    <xf numFmtId="0" fontId="79" fillId="19" borderId="0"/>
    <xf numFmtId="0" fontId="79" fillId="19" borderId="0"/>
    <xf numFmtId="0" fontId="79" fillId="16" borderId="0"/>
    <xf numFmtId="0" fontId="79" fillId="19" borderId="0"/>
    <xf numFmtId="0" fontId="79" fillId="19" borderId="0"/>
    <xf numFmtId="0" fontId="79" fillId="16" borderId="0"/>
    <xf numFmtId="0" fontId="79" fillId="16" borderId="0"/>
    <xf numFmtId="0" fontId="79" fillId="19" borderId="0"/>
    <xf numFmtId="0" fontId="79" fillId="16" borderId="0"/>
    <xf numFmtId="0" fontId="79" fillId="19" borderId="0"/>
    <xf numFmtId="0" fontId="80" fillId="19" borderId="0"/>
    <xf numFmtId="0" fontId="80" fillId="19" borderId="0"/>
    <xf numFmtId="0" fontId="79" fillId="16" borderId="0"/>
    <xf numFmtId="0" fontId="79" fillId="16" borderId="0"/>
    <xf numFmtId="0" fontId="79" fillId="16" borderId="0"/>
    <xf numFmtId="0" fontId="79" fillId="16" borderId="0"/>
    <xf numFmtId="0" fontId="79" fillId="19" borderId="0"/>
    <xf numFmtId="0" fontId="79" fillId="19" borderId="0"/>
    <xf numFmtId="0" fontId="79" fillId="16" borderId="0"/>
    <xf numFmtId="0" fontId="79" fillId="19" borderId="0"/>
    <xf numFmtId="0" fontId="79" fillId="19" borderId="0"/>
    <xf numFmtId="0" fontId="79" fillId="16" borderId="0"/>
    <xf numFmtId="0" fontId="79" fillId="16" borderId="0"/>
    <xf numFmtId="0" fontId="79" fillId="19" borderId="0"/>
    <xf numFmtId="0" fontId="79" fillId="16" borderId="0"/>
    <xf numFmtId="0" fontId="79" fillId="19" borderId="0"/>
    <xf numFmtId="0" fontId="80" fillId="19" borderId="0"/>
    <xf numFmtId="0" fontId="80" fillId="19" borderId="0"/>
    <xf numFmtId="0" fontId="79" fillId="16" borderId="0"/>
    <xf numFmtId="0" fontId="79" fillId="16" borderId="0"/>
    <xf numFmtId="0" fontId="79" fillId="16" borderId="0"/>
    <xf numFmtId="0" fontId="79" fillId="16" borderId="0"/>
    <xf numFmtId="0" fontId="79" fillId="19" borderId="0"/>
    <xf numFmtId="0" fontId="79" fillId="19" borderId="0"/>
    <xf numFmtId="0" fontId="79" fillId="16" borderId="0"/>
    <xf numFmtId="0" fontId="79" fillId="19" borderId="0"/>
    <xf numFmtId="0" fontId="79" fillId="19" borderId="0"/>
    <xf numFmtId="0" fontId="79" fillId="16" borderId="0"/>
    <xf numFmtId="0" fontId="79" fillId="16" borderId="0"/>
    <xf numFmtId="0" fontId="79" fillId="19" borderId="0"/>
    <xf numFmtId="0" fontId="79" fillId="16" borderId="0"/>
    <xf numFmtId="0" fontId="79" fillId="19" borderId="0"/>
    <xf numFmtId="0" fontId="80" fillId="19" borderId="0"/>
    <xf numFmtId="0" fontId="80" fillId="19" borderId="0"/>
    <xf numFmtId="0" fontId="79" fillId="16" borderId="0"/>
    <xf numFmtId="0" fontId="79" fillId="16" borderId="0"/>
    <xf numFmtId="0" fontId="79" fillId="16" borderId="0"/>
    <xf numFmtId="0" fontId="79" fillId="16" borderId="0"/>
    <xf numFmtId="0" fontId="79" fillId="19" borderId="0"/>
    <xf numFmtId="0" fontId="79" fillId="19" borderId="0"/>
    <xf numFmtId="0" fontId="79" fillId="16" borderId="0"/>
    <xf numFmtId="0" fontId="79" fillId="19" borderId="0"/>
    <xf numFmtId="0" fontId="79" fillId="16" borderId="0"/>
    <xf numFmtId="0" fontId="79" fillId="16" borderId="0"/>
    <xf numFmtId="0" fontId="79" fillId="19" borderId="0"/>
    <xf numFmtId="0" fontId="79" fillId="19" borderId="0"/>
    <xf numFmtId="0" fontId="79" fillId="19" borderId="0"/>
    <xf numFmtId="0" fontId="79" fillId="16" borderId="0"/>
    <xf numFmtId="0" fontId="79" fillId="19" borderId="0"/>
    <xf numFmtId="0" fontId="79" fillId="19" borderId="0"/>
    <xf numFmtId="0" fontId="79" fillId="16" borderId="0"/>
    <xf numFmtId="0" fontId="79" fillId="16" borderId="0"/>
    <xf numFmtId="0" fontId="79" fillId="16" borderId="0"/>
    <xf numFmtId="0" fontId="79" fillId="16" borderId="0"/>
    <xf numFmtId="0" fontId="79" fillId="16" borderId="0"/>
    <xf numFmtId="0" fontId="79" fillId="16" borderId="0"/>
    <xf numFmtId="0" fontId="79" fillId="16" borderId="0"/>
    <xf numFmtId="0" fontId="79" fillId="19" borderId="0"/>
    <xf numFmtId="0" fontId="79" fillId="16" borderId="0"/>
    <xf numFmtId="0" fontId="79" fillId="16" borderId="0"/>
    <xf numFmtId="0" fontId="79" fillId="16" borderId="0"/>
    <xf numFmtId="0" fontId="79" fillId="19" borderId="0"/>
    <xf numFmtId="0" fontId="79" fillId="19" borderId="0"/>
    <xf numFmtId="0" fontId="89" fillId="19" borderId="0"/>
    <xf numFmtId="0" fontId="89" fillId="19" borderId="0"/>
    <xf numFmtId="0" fontId="89" fillId="19" borderId="0"/>
    <xf numFmtId="0" fontId="89" fillId="19" borderId="0"/>
    <xf numFmtId="0" fontId="89" fillId="19" borderId="0"/>
    <xf numFmtId="0" fontId="89" fillId="19" borderId="0"/>
    <xf numFmtId="0" fontId="89" fillId="19" borderId="0"/>
    <xf numFmtId="0" fontId="79" fillId="19" borderId="0"/>
    <xf numFmtId="0" fontId="79" fillId="19" borderId="0"/>
    <xf numFmtId="0" fontId="79" fillId="19" borderId="0"/>
    <xf numFmtId="0" fontId="79" fillId="19" borderId="0"/>
    <xf numFmtId="0" fontId="89" fillId="19" borderId="0"/>
    <xf numFmtId="0" fontId="89" fillId="19" borderId="0"/>
    <xf numFmtId="0" fontId="89" fillId="19" borderId="0"/>
    <xf numFmtId="0" fontId="89" fillId="19" borderId="0"/>
    <xf numFmtId="0" fontId="89" fillId="19" borderId="0"/>
    <xf numFmtId="0" fontId="79" fillId="19" borderId="0"/>
    <xf numFmtId="0" fontId="79" fillId="19" borderId="0"/>
    <xf numFmtId="0" fontId="79" fillId="19" borderId="0"/>
    <xf numFmtId="0" fontId="79" fillId="19" borderId="0"/>
    <xf numFmtId="0" fontId="89" fillId="19" borderId="0"/>
    <xf numFmtId="0" fontId="89" fillId="19" borderId="0"/>
    <xf numFmtId="0" fontId="79" fillId="19" borderId="0"/>
    <xf numFmtId="0" fontId="79" fillId="19" borderId="0"/>
    <xf numFmtId="0" fontId="25" fillId="19" borderId="0"/>
    <xf numFmtId="0" fontId="25" fillId="19" borderId="0"/>
    <xf numFmtId="0" fontId="25" fillId="19" borderId="0"/>
    <xf numFmtId="0" fontId="25" fillId="19" borderId="0"/>
    <xf numFmtId="0" fontId="89" fillId="19" borderId="0"/>
    <xf numFmtId="0" fontId="89" fillId="19" borderId="0"/>
    <xf numFmtId="0" fontId="8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89" fillId="19" borderId="0"/>
    <xf numFmtId="0" fontId="79" fillId="19" borderId="0"/>
    <xf numFmtId="0" fontId="79" fillId="19" borderId="0"/>
    <xf numFmtId="0" fontId="79" fillId="19" borderId="0"/>
    <xf numFmtId="0" fontId="79" fillId="19" borderId="0"/>
    <xf numFmtId="0" fontId="8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6"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6" borderId="0"/>
    <xf numFmtId="0" fontId="79" fillId="19" borderId="0"/>
    <xf numFmtId="0" fontId="79" fillId="19" borderId="0"/>
    <xf numFmtId="0" fontId="79" fillId="19" borderId="0"/>
    <xf numFmtId="0" fontId="79" fillId="16" borderId="0"/>
    <xf numFmtId="0" fontId="79" fillId="19" borderId="0"/>
    <xf numFmtId="0" fontId="79" fillId="16" borderId="0"/>
    <xf numFmtId="0" fontId="79" fillId="19" borderId="0"/>
    <xf numFmtId="0" fontId="79" fillId="19" borderId="0"/>
    <xf numFmtId="0" fontId="79" fillId="16" borderId="0"/>
    <xf numFmtId="0" fontId="79" fillId="19" borderId="0"/>
    <xf numFmtId="0" fontId="80" fillId="19" borderId="0"/>
    <xf numFmtId="0" fontId="79" fillId="19" borderId="0"/>
    <xf numFmtId="0" fontId="80" fillId="19" borderId="0"/>
    <xf numFmtId="0" fontId="79" fillId="16" borderId="0"/>
    <xf numFmtId="0" fontId="79" fillId="16" borderId="0"/>
    <xf numFmtId="0" fontId="79" fillId="19" borderId="0"/>
    <xf numFmtId="0" fontId="79" fillId="19" borderId="0"/>
    <xf numFmtId="0" fontId="79" fillId="16" borderId="0"/>
    <xf numFmtId="0" fontId="79" fillId="16"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6" borderId="0"/>
    <xf numFmtId="0" fontId="79" fillId="16" borderId="0"/>
    <xf numFmtId="0" fontId="79" fillId="19" borderId="0"/>
    <xf numFmtId="0" fontId="79" fillId="16" borderId="0"/>
    <xf numFmtId="0" fontId="79" fillId="19" borderId="0"/>
    <xf numFmtId="0" fontId="80" fillId="19" borderId="0"/>
    <xf numFmtId="0" fontId="80" fillId="19" borderId="0"/>
    <xf numFmtId="0" fontId="79" fillId="16" borderId="0"/>
    <xf numFmtId="0" fontId="79" fillId="16" borderId="0"/>
    <xf numFmtId="0" fontId="79" fillId="16" borderId="0"/>
    <xf numFmtId="0" fontId="79" fillId="16" borderId="0"/>
    <xf numFmtId="0" fontId="79" fillId="19" borderId="0"/>
    <xf numFmtId="0" fontId="79" fillId="19" borderId="0"/>
    <xf numFmtId="0" fontId="79" fillId="16" borderId="0"/>
    <xf numFmtId="0" fontId="79" fillId="19" borderId="0"/>
    <xf numFmtId="0" fontId="79" fillId="19" borderId="0"/>
    <xf numFmtId="0" fontId="79" fillId="16" borderId="0"/>
    <xf numFmtId="0" fontId="79" fillId="16" borderId="0"/>
    <xf numFmtId="0" fontId="79" fillId="19" borderId="0"/>
    <xf numFmtId="0" fontId="79" fillId="16" borderId="0"/>
    <xf numFmtId="0" fontId="79" fillId="19" borderId="0"/>
    <xf numFmtId="0" fontId="80" fillId="19" borderId="0"/>
    <xf numFmtId="0" fontId="80" fillId="19" borderId="0"/>
    <xf numFmtId="0" fontId="79" fillId="16" borderId="0"/>
    <xf numFmtId="0" fontId="79" fillId="16" borderId="0"/>
    <xf numFmtId="0" fontId="79" fillId="16" borderId="0"/>
    <xf numFmtId="0" fontId="79" fillId="16" borderId="0"/>
    <xf numFmtId="0" fontId="79" fillId="19" borderId="0"/>
    <xf numFmtId="0" fontId="79" fillId="19" borderId="0"/>
    <xf numFmtId="0" fontId="79" fillId="16" borderId="0"/>
    <xf numFmtId="0" fontId="79" fillId="19" borderId="0"/>
    <xf numFmtId="0" fontId="79" fillId="19" borderId="0"/>
    <xf numFmtId="0" fontId="79" fillId="16" borderId="0"/>
    <xf numFmtId="0" fontId="79" fillId="16" borderId="0"/>
    <xf numFmtId="0" fontId="79" fillId="19" borderId="0"/>
    <xf numFmtId="0" fontId="79" fillId="16" borderId="0"/>
    <xf numFmtId="0" fontId="79" fillId="19" borderId="0"/>
    <xf numFmtId="0" fontId="80" fillId="19" borderId="0"/>
    <xf numFmtId="0" fontId="80" fillId="19" borderId="0"/>
    <xf numFmtId="0" fontId="79" fillId="16" borderId="0"/>
    <xf numFmtId="0" fontId="79" fillId="16" borderId="0"/>
    <xf numFmtId="0" fontId="79" fillId="16" borderId="0"/>
    <xf numFmtId="0" fontId="79" fillId="16" borderId="0"/>
    <xf numFmtId="0" fontId="79" fillId="19" borderId="0"/>
    <xf numFmtId="0" fontId="79" fillId="19" borderId="0"/>
    <xf numFmtId="0" fontId="79" fillId="16" borderId="0"/>
    <xf numFmtId="0" fontId="79" fillId="19" borderId="0"/>
    <xf numFmtId="0" fontId="79" fillId="19" borderId="0"/>
    <xf numFmtId="0" fontId="79" fillId="16" borderId="0"/>
    <xf numFmtId="0" fontId="79" fillId="16" borderId="0"/>
    <xf numFmtId="0" fontId="79" fillId="19" borderId="0"/>
    <xf numFmtId="0" fontId="79" fillId="16" borderId="0"/>
    <xf numFmtId="0" fontId="79" fillId="19" borderId="0"/>
    <xf numFmtId="0" fontId="80" fillId="19" borderId="0"/>
    <xf numFmtId="0" fontId="80" fillId="19" borderId="0"/>
    <xf numFmtId="0" fontId="79" fillId="16" borderId="0"/>
    <xf numFmtId="0" fontId="79" fillId="16" borderId="0"/>
    <xf numFmtId="0" fontId="79" fillId="16" borderId="0"/>
    <xf numFmtId="0" fontId="79" fillId="16" borderId="0"/>
    <xf numFmtId="0" fontId="79" fillId="19" borderId="0"/>
    <xf numFmtId="0" fontId="79" fillId="19" borderId="0"/>
    <xf numFmtId="0" fontId="79" fillId="16" borderId="0"/>
    <xf numFmtId="0" fontId="79" fillId="19" borderId="0"/>
    <xf numFmtId="0" fontId="79" fillId="16" borderId="0"/>
    <xf numFmtId="0" fontId="79" fillId="16" borderId="0"/>
    <xf numFmtId="0" fontId="79" fillId="19" borderId="0"/>
    <xf numFmtId="0" fontId="79" fillId="19" borderId="0"/>
    <xf numFmtId="0" fontId="79" fillId="19" borderId="0"/>
    <xf numFmtId="0" fontId="79" fillId="16" borderId="0"/>
    <xf numFmtId="0" fontId="79" fillId="19" borderId="0"/>
    <xf numFmtId="0" fontId="79" fillId="19" borderId="0"/>
    <xf numFmtId="0" fontId="79" fillId="16" borderId="0"/>
    <xf numFmtId="0" fontId="79" fillId="16" borderId="0"/>
    <xf numFmtId="0" fontId="79" fillId="16" borderId="0"/>
    <xf numFmtId="0" fontId="79" fillId="16" borderId="0"/>
    <xf numFmtId="0" fontId="79" fillId="16" borderId="0"/>
    <xf numFmtId="0" fontId="79" fillId="16" borderId="0"/>
    <xf numFmtId="0" fontId="79" fillId="16" borderId="0"/>
    <xf numFmtId="0" fontId="79" fillId="19" borderId="0"/>
    <xf numFmtId="0" fontId="79" fillId="16" borderId="0"/>
    <xf numFmtId="0" fontId="79" fillId="16" borderId="0"/>
    <xf numFmtId="0" fontId="79" fillId="16" borderId="0"/>
    <xf numFmtId="0" fontId="79" fillId="19" borderId="0"/>
    <xf numFmtId="0" fontId="79" fillId="19" borderId="0"/>
    <xf numFmtId="0" fontId="89" fillId="19" borderId="0"/>
    <xf numFmtId="0" fontId="79" fillId="19" borderId="0"/>
    <xf numFmtId="0" fontId="79" fillId="19" borderId="0"/>
    <xf numFmtId="0" fontId="89" fillId="19" borderId="0"/>
    <xf numFmtId="0" fontId="79" fillId="19" borderId="0"/>
    <xf numFmtId="0" fontId="79" fillId="19" borderId="0"/>
    <xf numFmtId="0" fontId="8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8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8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89" fillId="19" borderId="0"/>
    <xf numFmtId="0" fontId="89" fillId="19" borderId="0"/>
    <xf numFmtId="0" fontId="89" fillId="19" borderId="0"/>
    <xf numFmtId="0" fontId="79" fillId="19" borderId="0"/>
    <xf numFmtId="0" fontId="79" fillId="19" borderId="0"/>
    <xf numFmtId="0" fontId="89" fillId="19" borderId="0"/>
    <xf numFmtId="0" fontId="8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8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89" fillId="19" borderId="0"/>
    <xf numFmtId="0" fontId="79" fillId="19" borderId="0"/>
    <xf numFmtId="0" fontId="79" fillId="19" borderId="0"/>
    <xf numFmtId="0" fontId="89" fillId="19" borderId="0"/>
    <xf numFmtId="0" fontId="79" fillId="19" borderId="0"/>
    <xf numFmtId="0" fontId="79" fillId="19" borderId="0"/>
    <xf numFmtId="0" fontId="89" fillId="19" borderId="0"/>
    <xf numFmtId="0" fontId="89" fillId="19" borderId="0"/>
    <xf numFmtId="0" fontId="89" fillId="19" borderId="0"/>
    <xf numFmtId="0" fontId="89" fillId="19" borderId="0"/>
    <xf numFmtId="0" fontId="79" fillId="19" borderId="0"/>
    <xf numFmtId="0" fontId="89" fillId="19" borderId="0"/>
    <xf numFmtId="0" fontId="8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89" fillId="19" borderId="0"/>
    <xf numFmtId="0" fontId="89" fillId="19" borderId="0"/>
    <xf numFmtId="0" fontId="89" fillId="19" borderId="0"/>
    <xf numFmtId="0" fontId="79" fillId="19" borderId="0"/>
    <xf numFmtId="0" fontId="79" fillId="19" borderId="0"/>
    <xf numFmtId="0" fontId="89" fillId="19" borderId="0"/>
    <xf numFmtId="0" fontId="89" fillId="19" borderId="0"/>
    <xf numFmtId="0" fontId="89" fillId="19" borderId="0"/>
    <xf numFmtId="0" fontId="89" fillId="19" borderId="0"/>
    <xf numFmtId="0" fontId="79" fillId="19" borderId="0"/>
    <xf numFmtId="0" fontId="89" fillId="19" borderId="0"/>
    <xf numFmtId="0" fontId="89" fillId="16" borderId="0"/>
    <xf numFmtId="0" fontId="89" fillId="16" borderId="0"/>
    <xf numFmtId="0" fontId="89" fillId="19" borderId="0"/>
    <xf numFmtId="0" fontId="89" fillId="19" borderId="0"/>
    <xf numFmtId="0" fontId="79" fillId="19" borderId="0"/>
    <xf numFmtId="0" fontId="79" fillId="19" borderId="0"/>
    <xf numFmtId="0" fontId="79" fillId="19" borderId="0"/>
    <xf numFmtId="0" fontId="89" fillId="19" borderId="0"/>
    <xf numFmtId="0" fontId="79" fillId="19" borderId="0"/>
    <xf numFmtId="0" fontId="89" fillId="19" borderId="0"/>
    <xf numFmtId="0" fontId="79" fillId="19" borderId="0"/>
    <xf numFmtId="0" fontId="79" fillId="19" borderId="0"/>
    <xf numFmtId="0" fontId="89" fillId="19" borderId="0"/>
    <xf numFmtId="0" fontId="89" fillId="19" borderId="0"/>
    <xf numFmtId="0" fontId="79" fillId="19" borderId="0"/>
    <xf numFmtId="0" fontId="79" fillId="19" borderId="0"/>
    <xf numFmtId="0" fontId="89" fillId="19" borderId="0"/>
    <xf numFmtId="0" fontId="89" fillId="16" borderId="0"/>
    <xf numFmtId="0" fontId="89" fillId="19" borderId="0"/>
    <xf numFmtId="0" fontId="89" fillId="16" borderId="0"/>
    <xf numFmtId="0" fontId="79" fillId="19" borderId="0"/>
    <xf numFmtId="0" fontId="79" fillId="19" borderId="0"/>
    <xf numFmtId="0" fontId="89" fillId="19" borderId="0"/>
    <xf numFmtId="0" fontId="89" fillId="16" borderId="0"/>
    <xf numFmtId="0" fontId="89" fillId="16" borderId="0"/>
    <xf numFmtId="0" fontId="89" fillId="16" borderId="0"/>
    <xf numFmtId="0" fontId="89" fillId="16" borderId="0"/>
    <xf numFmtId="0" fontId="89" fillId="16" borderId="0"/>
    <xf numFmtId="0" fontId="89" fillId="16" borderId="0"/>
    <xf numFmtId="0" fontId="79" fillId="19" borderId="0"/>
    <xf numFmtId="0" fontId="79" fillId="19" borderId="0"/>
    <xf numFmtId="0" fontId="79" fillId="19" borderId="0"/>
    <xf numFmtId="0" fontId="89" fillId="16" borderId="0"/>
    <xf numFmtId="0" fontId="89" fillId="16" borderId="0"/>
    <xf numFmtId="0" fontId="89" fillId="16" borderId="0"/>
    <xf numFmtId="0" fontId="79" fillId="19" borderId="0"/>
    <xf numFmtId="0" fontId="79" fillId="19" borderId="0"/>
    <xf numFmtId="0" fontId="89" fillId="19" borderId="0"/>
    <xf numFmtId="0" fontId="79" fillId="19" borderId="0"/>
    <xf numFmtId="0" fontId="79" fillId="19" borderId="0"/>
    <xf numFmtId="0" fontId="89" fillId="19" borderId="0"/>
    <xf numFmtId="0" fontId="89" fillId="19" borderId="0"/>
    <xf numFmtId="0" fontId="79" fillId="19" borderId="0"/>
    <xf numFmtId="0" fontId="89" fillId="19" borderId="0"/>
    <xf numFmtId="0" fontId="89" fillId="19" borderId="0"/>
    <xf numFmtId="0" fontId="89" fillId="19" borderId="0"/>
    <xf numFmtId="0" fontId="8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89" fillId="19" borderId="0"/>
    <xf numFmtId="0" fontId="79" fillId="19" borderId="0"/>
    <xf numFmtId="0" fontId="79" fillId="19" borderId="0"/>
    <xf numFmtId="0" fontId="89" fillId="16" borderId="0"/>
    <xf numFmtId="0" fontId="89" fillId="16" borderId="0"/>
    <xf numFmtId="0" fontId="89" fillId="16" borderId="0"/>
    <xf numFmtId="0" fontId="89" fillId="16" borderId="0"/>
    <xf numFmtId="0" fontId="89" fillId="16" borderId="0"/>
    <xf numFmtId="0" fontId="89" fillId="16" borderId="0"/>
    <xf numFmtId="0" fontId="89" fillId="16" borderId="0"/>
    <xf numFmtId="0" fontId="89" fillId="16" borderId="0"/>
    <xf numFmtId="0" fontId="89" fillId="16" borderId="0"/>
    <xf numFmtId="0" fontId="82" fillId="0" borderId="1" applyNumberFormat="0" applyFont="0" applyBorder="0" applyAlignment="0">
      <alignment horizontal="center"/>
    </xf>
    <xf numFmtId="0" fontId="82" fillId="0" borderId="1" applyNumberFormat="0" applyFont="0" applyBorder="0" applyAlignment="0">
      <alignment horizontal="center"/>
    </xf>
    <xf numFmtId="0" fontId="82" fillId="0" borderId="1" applyNumberFormat="0" applyFont="0" applyBorder="0" applyAlignment="0">
      <alignment horizontal="center"/>
    </xf>
    <xf numFmtId="0" fontId="82" fillId="0" borderId="1" applyNumberFormat="0" applyFont="0" applyBorder="0" applyAlignment="0">
      <alignment horizontal="center"/>
    </xf>
    <xf numFmtId="0" fontId="82" fillId="0" borderId="1" applyNumberFormat="0" applyFont="0" applyBorder="0" applyAlignment="0">
      <alignment horizontal="center"/>
    </xf>
    <xf numFmtId="0" fontId="89" fillId="19" borderId="0"/>
    <xf numFmtId="0" fontId="82" fillId="0" borderId="1" applyNumberFormat="0" applyFont="0" applyBorder="0" applyAlignment="0">
      <alignment horizontal="center"/>
    </xf>
    <xf numFmtId="0" fontId="82" fillId="0" borderId="1" applyNumberFormat="0" applyFont="0" applyBorder="0" applyAlignment="0">
      <alignment horizontal="center"/>
    </xf>
    <xf numFmtId="0" fontId="82" fillId="0" borderId="1" applyNumberFormat="0" applyFont="0" applyBorder="0" applyAlignment="0">
      <alignment horizontal="center"/>
    </xf>
    <xf numFmtId="0" fontId="82" fillId="0" borderId="1" applyNumberFormat="0" applyFont="0" applyBorder="0" applyAlignment="0">
      <alignment horizontal="center"/>
    </xf>
    <xf numFmtId="0" fontId="89" fillId="19" borderId="0"/>
    <xf numFmtId="0" fontId="89" fillId="16" borderId="0"/>
    <xf numFmtId="0" fontId="89" fillId="16" borderId="0"/>
    <xf numFmtId="0" fontId="89" fillId="16" borderId="0"/>
    <xf numFmtId="0" fontId="89" fillId="19" borderId="0"/>
    <xf numFmtId="0" fontId="89" fillId="16" borderId="0"/>
    <xf numFmtId="0" fontId="89" fillId="16" borderId="0"/>
    <xf numFmtId="0" fontId="89" fillId="16" borderId="0"/>
    <xf numFmtId="0" fontId="89" fillId="16" borderId="0"/>
    <xf numFmtId="0" fontId="89" fillId="16" borderId="0"/>
    <xf numFmtId="0" fontId="89" fillId="16" borderId="0"/>
    <xf numFmtId="0" fontId="89" fillId="16" borderId="0"/>
    <xf numFmtId="0" fontId="89" fillId="16" borderId="0"/>
    <xf numFmtId="0" fontId="89" fillId="16" borderId="0"/>
    <xf numFmtId="0" fontId="89" fillId="16" borderId="0"/>
    <xf numFmtId="0" fontId="82" fillId="0" borderId="1" applyNumberFormat="0" applyFont="0" applyBorder="0" applyAlignment="0">
      <alignment horizontal="center"/>
    </xf>
    <xf numFmtId="0" fontId="82" fillId="0" borderId="1" applyNumberFormat="0" applyFont="0" applyBorder="0" applyAlignment="0">
      <alignment horizontal="center"/>
    </xf>
    <xf numFmtId="0" fontId="82" fillId="0" borderId="1" applyNumberFormat="0" applyFont="0" applyBorder="0" applyAlignment="0">
      <alignment horizontal="center"/>
    </xf>
    <xf numFmtId="0" fontId="82" fillId="0" borderId="1" applyNumberFormat="0" applyFont="0" applyBorder="0" applyAlignment="0">
      <alignment horizontal="center"/>
    </xf>
    <xf numFmtId="0" fontId="25" fillId="0" borderId="0"/>
    <xf numFmtId="0" fontId="25" fillId="0" borderId="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20" fillId="3"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20" fillId="5"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20" fillId="7"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20" fillId="9"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20" fillId="11"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20" fillId="13" borderId="0" applyNumberFormat="0" applyBorder="0" applyAlignment="0" applyProtection="0"/>
    <xf numFmtId="0" fontId="90" fillId="21" borderId="0" applyNumberFormat="0" applyBorder="0" applyAlignment="0" applyProtection="0"/>
    <xf numFmtId="0" fontId="90" fillId="26"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7"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8"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9"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30"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1" fillId="21" borderId="0" applyNumberFormat="0" applyBorder="0" applyAlignment="0" applyProtection="0"/>
    <xf numFmtId="0" fontId="90" fillId="26"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1" fillId="22" borderId="0" applyNumberFormat="0" applyBorder="0" applyAlignment="0" applyProtection="0"/>
    <xf numFmtId="0" fontId="90" fillId="27"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1" fillId="23" borderId="0" applyNumberFormat="0" applyBorder="0" applyAlignment="0" applyProtection="0"/>
    <xf numFmtId="0" fontId="90" fillId="28"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1" fillId="24" borderId="0" applyNumberFormat="0" applyBorder="0" applyAlignment="0" applyProtection="0"/>
    <xf numFmtId="0" fontId="90" fillId="29"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1" fillId="25" borderId="0" applyNumberFormat="0" applyBorder="0" applyAlignment="0" applyProtection="0"/>
    <xf numFmtId="0" fontId="90" fillId="30"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1" fillId="17" borderId="0" applyNumberFormat="0" applyBorder="0" applyAlignment="0" applyProtection="0"/>
    <xf numFmtId="0" fontId="90" fillId="18"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23" fillId="0" borderId="0"/>
    <xf numFmtId="0" fontId="92" fillId="19" borderId="0"/>
    <xf numFmtId="0" fontId="79" fillId="19" borderId="0"/>
    <xf numFmtId="0" fontId="92" fillId="16" borderId="0"/>
    <xf numFmtId="0" fontId="92" fillId="19" borderId="0"/>
    <xf numFmtId="0" fontId="79" fillId="19" borderId="0"/>
    <xf numFmtId="0" fontId="92" fillId="19" borderId="0"/>
    <xf numFmtId="0" fontId="92" fillId="16" borderId="0"/>
    <xf numFmtId="0" fontId="92" fillId="16" borderId="0"/>
    <xf numFmtId="0" fontId="92" fillId="16" borderId="0"/>
    <xf numFmtId="0" fontId="92" fillId="16" borderId="0"/>
    <xf numFmtId="0" fontId="92" fillId="16" borderId="0"/>
    <xf numFmtId="0" fontId="92" fillId="16" borderId="0"/>
    <xf numFmtId="0" fontId="92" fillId="16" borderId="0"/>
    <xf numFmtId="0" fontId="92" fillId="16" borderId="0"/>
    <xf numFmtId="0" fontId="79" fillId="19" borderId="0"/>
    <xf numFmtId="0" fontId="79" fillId="19" borderId="0"/>
    <xf numFmtId="0" fontId="92" fillId="19" borderId="0"/>
    <xf numFmtId="0" fontId="79" fillId="19" borderId="0"/>
    <xf numFmtId="0" fontId="79" fillId="19" borderId="0"/>
    <xf numFmtId="0" fontId="79" fillId="19" borderId="0"/>
    <xf numFmtId="0" fontId="92"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92" fillId="19" borderId="0"/>
    <xf numFmtId="0" fontId="92"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92" fillId="19" borderId="0"/>
    <xf numFmtId="0" fontId="79" fillId="19" borderId="0"/>
    <xf numFmtId="0" fontId="79" fillId="19" borderId="0"/>
    <xf numFmtId="0" fontId="92" fillId="19" borderId="0"/>
    <xf numFmtId="0" fontId="92" fillId="19" borderId="0"/>
    <xf numFmtId="0" fontId="92" fillId="19" borderId="0"/>
    <xf numFmtId="0" fontId="79" fillId="19" borderId="0"/>
    <xf numFmtId="0" fontId="79" fillId="19" borderId="0"/>
    <xf numFmtId="0" fontId="92" fillId="19" borderId="0"/>
    <xf numFmtId="0" fontId="92" fillId="19" borderId="0"/>
    <xf numFmtId="0" fontId="79" fillId="19" borderId="0"/>
    <xf numFmtId="0" fontId="79" fillId="19" borderId="0"/>
    <xf numFmtId="0" fontId="92" fillId="19" borderId="0"/>
    <xf numFmtId="0" fontId="92" fillId="19" borderId="0"/>
    <xf numFmtId="0" fontId="92" fillId="19" borderId="0"/>
    <xf numFmtId="0" fontId="79" fillId="19" borderId="0"/>
    <xf numFmtId="0" fontId="79" fillId="19" borderId="0"/>
    <xf numFmtId="0" fontId="79" fillId="19" borderId="0"/>
    <xf numFmtId="0" fontId="79" fillId="19" borderId="0"/>
    <xf numFmtId="0" fontId="79" fillId="19" borderId="0"/>
    <xf numFmtId="0" fontId="92" fillId="19" borderId="0"/>
    <xf numFmtId="0" fontId="92" fillId="19" borderId="0"/>
    <xf numFmtId="0" fontId="92" fillId="19" borderId="0"/>
    <xf numFmtId="0" fontId="79" fillId="19" borderId="0"/>
    <xf numFmtId="0" fontId="79" fillId="19" borderId="0"/>
    <xf numFmtId="0" fontId="92"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92" fillId="19" borderId="0"/>
    <xf numFmtId="0" fontId="79" fillId="19" borderId="0"/>
    <xf numFmtId="0" fontId="92"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92" fillId="19" borderId="0"/>
    <xf numFmtId="0" fontId="92" fillId="19" borderId="0"/>
    <xf numFmtId="0" fontId="79" fillId="19" borderId="0"/>
    <xf numFmtId="0" fontId="79" fillId="19" borderId="0"/>
    <xf numFmtId="0" fontId="92" fillId="19" borderId="0"/>
    <xf numFmtId="0" fontId="92" fillId="19" borderId="0"/>
    <xf numFmtId="0" fontId="92" fillId="19" borderId="0"/>
    <xf numFmtId="0" fontId="92" fillId="19" borderId="0"/>
    <xf numFmtId="0" fontId="66" fillId="19" borderId="0"/>
    <xf numFmtId="0" fontId="79" fillId="19" borderId="0"/>
    <xf numFmtId="0" fontId="92" fillId="19" borderId="0"/>
    <xf numFmtId="0" fontId="79" fillId="19" borderId="0"/>
    <xf numFmtId="0" fontId="92"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6"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6" borderId="0"/>
    <xf numFmtId="0" fontId="79" fillId="19" borderId="0"/>
    <xf numFmtId="0" fontId="79" fillId="19" borderId="0"/>
    <xf numFmtId="0" fontId="79" fillId="19" borderId="0"/>
    <xf numFmtId="0" fontId="79" fillId="16" borderId="0"/>
    <xf numFmtId="0" fontId="79" fillId="19" borderId="0"/>
    <xf numFmtId="0" fontId="79" fillId="16" borderId="0"/>
    <xf numFmtId="0" fontId="79" fillId="19" borderId="0"/>
    <xf numFmtId="0" fontId="79" fillId="19" borderId="0"/>
    <xf numFmtId="0" fontId="79" fillId="16" borderId="0"/>
    <xf numFmtId="0" fontId="79" fillId="19" borderId="0"/>
    <xf numFmtId="0" fontId="80" fillId="19" borderId="0"/>
    <xf numFmtId="0" fontId="79" fillId="19" borderId="0"/>
    <xf numFmtId="0" fontId="80" fillId="19" borderId="0"/>
    <xf numFmtId="0" fontId="79" fillId="16" borderId="0"/>
    <xf numFmtId="0" fontId="79" fillId="16" borderId="0"/>
    <xf numFmtId="0" fontId="79" fillId="19" borderId="0"/>
    <xf numFmtId="0" fontId="79" fillId="19" borderId="0"/>
    <xf numFmtId="0" fontId="79" fillId="16" borderId="0"/>
    <xf numFmtId="0" fontId="79" fillId="16"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6" borderId="0"/>
    <xf numFmtId="0" fontId="79" fillId="16" borderId="0"/>
    <xf numFmtId="0" fontId="79" fillId="19" borderId="0"/>
    <xf numFmtId="0" fontId="79" fillId="16" borderId="0"/>
    <xf numFmtId="0" fontId="79" fillId="19" borderId="0"/>
    <xf numFmtId="0" fontId="80" fillId="19" borderId="0"/>
    <xf numFmtId="0" fontId="80" fillId="19" borderId="0"/>
    <xf numFmtId="0" fontId="79" fillId="16" borderId="0"/>
    <xf numFmtId="0" fontId="79" fillId="16" borderId="0"/>
    <xf numFmtId="0" fontId="79" fillId="16" borderId="0"/>
    <xf numFmtId="0" fontId="79" fillId="16" borderId="0"/>
    <xf numFmtId="0" fontId="79" fillId="19" borderId="0"/>
    <xf numFmtId="0" fontId="79" fillId="19" borderId="0"/>
    <xf numFmtId="0" fontId="79" fillId="16" borderId="0"/>
    <xf numFmtId="0" fontId="79" fillId="19" borderId="0"/>
    <xf numFmtId="0" fontId="79" fillId="19" borderId="0"/>
    <xf numFmtId="0" fontId="79" fillId="16" borderId="0"/>
    <xf numFmtId="0" fontId="79" fillId="16" borderId="0"/>
    <xf numFmtId="0" fontId="79" fillId="19" borderId="0"/>
    <xf numFmtId="0" fontId="79" fillId="16" borderId="0"/>
    <xf numFmtId="0" fontId="79" fillId="19" borderId="0"/>
    <xf numFmtId="0" fontId="80" fillId="19" borderId="0"/>
    <xf numFmtId="0" fontId="80" fillId="19" borderId="0"/>
    <xf numFmtId="0" fontId="79" fillId="16" borderId="0"/>
    <xf numFmtId="0" fontId="79" fillId="16" borderId="0"/>
    <xf numFmtId="0" fontId="79" fillId="16" borderId="0"/>
    <xf numFmtId="0" fontId="79" fillId="16" borderId="0"/>
    <xf numFmtId="0" fontId="79" fillId="19" borderId="0"/>
    <xf numFmtId="0" fontId="79" fillId="19" borderId="0"/>
    <xf numFmtId="0" fontId="79" fillId="16" borderId="0"/>
    <xf numFmtId="0" fontId="79" fillId="19" borderId="0"/>
    <xf numFmtId="0" fontId="79" fillId="19" borderId="0"/>
    <xf numFmtId="0" fontId="79" fillId="16" borderId="0"/>
    <xf numFmtId="0" fontId="79" fillId="16" borderId="0"/>
    <xf numFmtId="0" fontId="79" fillId="19" borderId="0"/>
    <xf numFmtId="0" fontId="79" fillId="16" borderId="0"/>
    <xf numFmtId="0" fontId="79" fillId="19" borderId="0"/>
    <xf numFmtId="0" fontId="80" fillId="19" borderId="0"/>
    <xf numFmtId="0" fontId="80" fillId="19" borderId="0"/>
    <xf numFmtId="0" fontId="79" fillId="16" borderId="0"/>
    <xf numFmtId="0" fontId="79" fillId="16" borderId="0"/>
    <xf numFmtId="0" fontId="79" fillId="16" borderId="0"/>
    <xf numFmtId="0" fontId="79" fillId="16" borderId="0"/>
    <xf numFmtId="0" fontId="79" fillId="19" borderId="0"/>
    <xf numFmtId="0" fontId="79" fillId="19" borderId="0"/>
    <xf numFmtId="0" fontId="79" fillId="16" borderId="0"/>
    <xf numFmtId="0" fontId="79" fillId="19" borderId="0"/>
    <xf numFmtId="0" fontId="79" fillId="19" borderId="0"/>
    <xf numFmtId="0" fontId="79" fillId="16" borderId="0"/>
    <xf numFmtId="0" fontId="79" fillId="16" borderId="0"/>
    <xf numFmtId="0" fontId="79" fillId="19" borderId="0"/>
    <xf numFmtId="0" fontId="79" fillId="16" borderId="0"/>
    <xf numFmtId="0" fontId="79" fillId="19" borderId="0"/>
    <xf numFmtId="0" fontId="80" fillId="19" borderId="0"/>
    <xf numFmtId="0" fontId="80" fillId="19" borderId="0"/>
    <xf numFmtId="0" fontId="79" fillId="16" borderId="0"/>
    <xf numFmtId="0" fontId="79" fillId="16" borderId="0"/>
    <xf numFmtId="0" fontId="79" fillId="16" borderId="0"/>
    <xf numFmtId="0" fontId="79" fillId="16" borderId="0"/>
    <xf numFmtId="0" fontId="79" fillId="19" borderId="0"/>
    <xf numFmtId="0" fontId="79" fillId="19" borderId="0"/>
    <xf numFmtId="0" fontId="79" fillId="16" borderId="0"/>
    <xf numFmtId="0" fontId="79" fillId="19" borderId="0"/>
    <xf numFmtId="0" fontId="79" fillId="16" borderId="0"/>
    <xf numFmtId="0" fontId="79" fillId="16" borderId="0"/>
    <xf numFmtId="0" fontId="79" fillId="19" borderId="0"/>
    <xf numFmtId="0" fontId="79" fillId="19" borderId="0"/>
    <xf numFmtId="0" fontId="79" fillId="19" borderId="0"/>
    <xf numFmtId="0" fontId="79" fillId="16" borderId="0"/>
    <xf numFmtId="0" fontId="79" fillId="19" borderId="0"/>
    <xf numFmtId="0" fontId="79" fillId="19" borderId="0"/>
    <xf numFmtId="0" fontId="79" fillId="16" borderId="0"/>
    <xf numFmtId="0" fontId="79" fillId="16" borderId="0"/>
    <xf numFmtId="0" fontId="79" fillId="16" borderId="0"/>
    <xf numFmtId="0" fontId="79" fillId="16" borderId="0"/>
    <xf numFmtId="0" fontId="79" fillId="16" borderId="0"/>
    <xf numFmtId="0" fontId="79" fillId="19" borderId="0"/>
    <xf numFmtId="0" fontId="79" fillId="16" borderId="0"/>
    <xf numFmtId="0" fontId="79" fillId="16" borderId="0"/>
    <xf numFmtId="0" fontId="79" fillId="19" borderId="0"/>
    <xf numFmtId="0" fontId="79" fillId="19" borderId="0"/>
    <xf numFmtId="0" fontId="92" fillId="19" borderId="0"/>
    <xf numFmtId="0" fontId="92" fillId="19" borderId="0"/>
    <xf numFmtId="0" fontId="92" fillId="19" borderId="0"/>
    <xf numFmtId="0" fontId="92" fillId="19" borderId="0"/>
    <xf numFmtId="0" fontId="92" fillId="19" borderId="0"/>
    <xf numFmtId="0" fontId="92" fillId="19" borderId="0"/>
    <xf numFmtId="0" fontId="92" fillId="19" borderId="0"/>
    <xf numFmtId="0" fontId="79" fillId="19" borderId="0"/>
    <xf numFmtId="0" fontId="79" fillId="19" borderId="0"/>
    <xf numFmtId="0" fontId="79" fillId="19" borderId="0"/>
    <xf numFmtId="0" fontId="79" fillId="19" borderId="0"/>
    <xf numFmtId="0" fontId="92" fillId="19" borderId="0"/>
    <xf numFmtId="0" fontId="92" fillId="19" borderId="0"/>
    <xf numFmtId="0" fontId="92" fillId="19" borderId="0"/>
    <xf numFmtId="0" fontId="92" fillId="19" borderId="0"/>
    <xf numFmtId="0" fontId="92" fillId="19" borderId="0"/>
    <xf numFmtId="0" fontId="79" fillId="19" borderId="0"/>
    <xf numFmtId="0" fontId="79" fillId="19" borderId="0"/>
    <xf numFmtId="0" fontId="79" fillId="19" borderId="0"/>
    <xf numFmtId="0" fontId="79" fillId="19" borderId="0"/>
    <xf numFmtId="0" fontId="92" fillId="19" borderId="0"/>
    <xf numFmtId="0" fontId="92" fillId="19" borderId="0"/>
    <xf numFmtId="0" fontId="79" fillId="19" borderId="0"/>
    <xf numFmtId="0" fontId="79" fillId="19" borderId="0"/>
    <xf numFmtId="0" fontId="25" fillId="19" borderId="0"/>
    <xf numFmtId="0" fontId="25" fillId="19" borderId="0"/>
    <xf numFmtId="0" fontId="25" fillId="19" borderId="0"/>
    <xf numFmtId="0" fontId="25" fillId="19" borderId="0"/>
    <xf numFmtId="0" fontId="92" fillId="19" borderId="0"/>
    <xf numFmtId="0" fontId="92" fillId="19" borderId="0"/>
    <xf numFmtId="0" fontId="92"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92" fillId="19" borderId="0"/>
    <xf numFmtId="0" fontId="79" fillId="19" borderId="0"/>
    <xf numFmtId="0" fontId="79" fillId="19" borderId="0"/>
    <xf numFmtId="0" fontId="79" fillId="19" borderId="0"/>
    <xf numFmtId="0" fontId="79" fillId="19" borderId="0"/>
    <xf numFmtId="0" fontId="92"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6"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6" borderId="0"/>
    <xf numFmtId="0" fontId="79" fillId="19" borderId="0"/>
    <xf numFmtId="0" fontId="79" fillId="19" borderId="0"/>
    <xf numFmtId="0" fontId="79" fillId="19" borderId="0"/>
    <xf numFmtId="0" fontId="79" fillId="16" borderId="0"/>
    <xf numFmtId="0" fontId="79" fillId="19" borderId="0"/>
    <xf numFmtId="0" fontId="79" fillId="16" borderId="0"/>
    <xf numFmtId="0" fontId="79" fillId="19" borderId="0"/>
    <xf numFmtId="0" fontId="79" fillId="19" borderId="0"/>
    <xf numFmtId="0" fontId="79" fillId="16" borderId="0"/>
    <xf numFmtId="0" fontId="79" fillId="19" borderId="0"/>
    <xf numFmtId="0" fontId="80" fillId="19" borderId="0"/>
    <xf numFmtId="0" fontId="79" fillId="19" borderId="0"/>
    <xf numFmtId="0" fontId="80" fillId="19" borderId="0"/>
    <xf numFmtId="0" fontId="79" fillId="16" borderId="0"/>
    <xf numFmtId="0" fontId="79" fillId="16" borderId="0"/>
    <xf numFmtId="0" fontId="79" fillId="19" borderId="0"/>
    <xf numFmtId="0" fontId="79" fillId="19" borderId="0"/>
    <xf numFmtId="0" fontId="79" fillId="16" borderId="0"/>
    <xf numFmtId="0" fontId="79" fillId="16"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6" borderId="0"/>
    <xf numFmtId="0" fontId="79" fillId="16" borderId="0"/>
    <xf numFmtId="0" fontId="79" fillId="19" borderId="0"/>
    <xf numFmtId="0" fontId="79" fillId="16" borderId="0"/>
    <xf numFmtId="0" fontId="79" fillId="19" borderId="0"/>
    <xf numFmtId="0" fontId="80" fillId="19" borderId="0"/>
    <xf numFmtId="0" fontId="80" fillId="19" borderId="0"/>
    <xf numFmtId="0" fontId="79" fillId="16" borderId="0"/>
    <xf numFmtId="0" fontId="79" fillId="16" borderId="0"/>
    <xf numFmtId="0" fontId="79" fillId="16" borderId="0"/>
    <xf numFmtId="0" fontId="79" fillId="16" borderId="0"/>
    <xf numFmtId="0" fontId="79" fillId="19" borderId="0"/>
    <xf numFmtId="0" fontId="79" fillId="19" borderId="0"/>
    <xf numFmtId="0" fontId="79" fillId="16" borderId="0"/>
    <xf numFmtId="0" fontId="79" fillId="19" borderId="0"/>
    <xf numFmtId="0" fontId="79" fillId="19" borderId="0"/>
    <xf numFmtId="0" fontId="79" fillId="16" borderId="0"/>
    <xf numFmtId="0" fontId="79" fillId="16" borderId="0"/>
    <xf numFmtId="0" fontId="79" fillId="19" borderId="0"/>
    <xf numFmtId="0" fontId="79" fillId="16" borderId="0"/>
    <xf numFmtId="0" fontId="79" fillId="19" borderId="0"/>
    <xf numFmtId="0" fontId="80" fillId="19" borderId="0"/>
    <xf numFmtId="0" fontId="80" fillId="19" borderId="0"/>
    <xf numFmtId="0" fontId="79" fillId="16" borderId="0"/>
    <xf numFmtId="0" fontId="79" fillId="16" borderId="0"/>
    <xf numFmtId="0" fontId="79" fillId="16" borderId="0"/>
    <xf numFmtId="0" fontId="79" fillId="16" borderId="0"/>
    <xf numFmtId="0" fontId="79" fillId="19" borderId="0"/>
    <xf numFmtId="0" fontId="79" fillId="19" borderId="0"/>
    <xf numFmtId="0" fontId="79" fillId="16" borderId="0"/>
    <xf numFmtId="0" fontId="79" fillId="19" borderId="0"/>
    <xf numFmtId="0" fontId="79" fillId="19" borderId="0"/>
    <xf numFmtId="0" fontId="79" fillId="16" borderId="0"/>
    <xf numFmtId="0" fontId="79" fillId="16" borderId="0"/>
    <xf numFmtId="0" fontId="79" fillId="19" borderId="0"/>
    <xf numFmtId="0" fontId="79" fillId="16" borderId="0"/>
    <xf numFmtId="0" fontId="79" fillId="19" borderId="0"/>
    <xf numFmtId="0" fontId="80" fillId="19" borderId="0"/>
    <xf numFmtId="0" fontId="80" fillId="19" borderId="0"/>
    <xf numFmtId="0" fontId="79" fillId="16" borderId="0"/>
    <xf numFmtId="0" fontId="79" fillId="16" borderId="0"/>
    <xf numFmtId="0" fontId="79" fillId="16" borderId="0"/>
    <xf numFmtId="0" fontId="79" fillId="16" borderId="0"/>
    <xf numFmtId="0" fontId="79" fillId="19" borderId="0"/>
    <xf numFmtId="0" fontId="79" fillId="19" borderId="0"/>
    <xf numFmtId="0" fontId="79" fillId="16" borderId="0"/>
    <xf numFmtId="0" fontId="79" fillId="19" borderId="0"/>
    <xf numFmtId="0" fontId="79" fillId="19" borderId="0"/>
    <xf numFmtId="0" fontId="79" fillId="16" borderId="0"/>
    <xf numFmtId="0" fontId="79" fillId="16" borderId="0"/>
    <xf numFmtId="0" fontId="79" fillId="19" borderId="0"/>
    <xf numFmtId="0" fontId="79" fillId="16" borderId="0"/>
    <xf numFmtId="0" fontId="79" fillId="19" borderId="0"/>
    <xf numFmtId="0" fontId="80" fillId="19" borderId="0"/>
    <xf numFmtId="0" fontId="80" fillId="19" borderId="0"/>
    <xf numFmtId="0" fontId="79" fillId="16" borderId="0"/>
    <xf numFmtId="0" fontId="79" fillId="16" borderId="0"/>
    <xf numFmtId="0" fontId="79" fillId="16" borderId="0"/>
    <xf numFmtId="0" fontId="79" fillId="16" borderId="0"/>
    <xf numFmtId="0" fontId="79" fillId="19" borderId="0"/>
    <xf numFmtId="0" fontId="79" fillId="19" borderId="0"/>
    <xf numFmtId="0" fontId="79" fillId="16" borderId="0"/>
    <xf numFmtId="0" fontId="79" fillId="19" borderId="0"/>
    <xf numFmtId="0" fontId="79" fillId="16" borderId="0"/>
    <xf numFmtId="0" fontId="79" fillId="16" borderId="0"/>
    <xf numFmtId="0" fontId="79" fillId="19" borderId="0"/>
    <xf numFmtId="0" fontId="79" fillId="19" borderId="0"/>
    <xf numFmtId="0" fontId="79" fillId="19" borderId="0"/>
    <xf numFmtId="0" fontId="79" fillId="16" borderId="0"/>
    <xf numFmtId="0" fontId="79" fillId="19" borderId="0"/>
    <xf numFmtId="0" fontId="79" fillId="19" borderId="0"/>
    <xf numFmtId="0" fontId="79" fillId="16" borderId="0"/>
    <xf numFmtId="0" fontId="79" fillId="16" borderId="0"/>
    <xf numFmtId="0" fontId="79" fillId="16" borderId="0"/>
    <xf numFmtId="0" fontId="79" fillId="16" borderId="0"/>
    <xf numFmtId="0" fontId="79" fillId="16" borderId="0"/>
    <xf numFmtId="0" fontId="79" fillId="19" borderId="0"/>
    <xf numFmtId="0" fontId="79" fillId="16" borderId="0"/>
    <xf numFmtId="0" fontId="79" fillId="16" borderId="0"/>
    <xf numFmtId="0" fontId="79" fillId="19" borderId="0"/>
    <xf numFmtId="0" fontId="79" fillId="19" borderId="0"/>
    <xf numFmtId="0" fontId="92" fillId="19" borderId="0"/>
    <xf numFmtId="0" fontId="79" fillId="19" borderId="0"/>
    <xf numFmtId="0" fontId="79" fillId="19" borderId="0"/>
    <xf numFmtId="0" fontId="92" fillId="19" borderId="0"/>
    <xf numFmtId="0" fontId="79" fillId="19" borderId="0"/>
    <xf numFmtId="0" fontId="79" fillId="19" borderId="0"/>
    <xf numFmtId="0" fontId="92"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92"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92"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92" fillId="19" borderId="0"/>
    <xf numFmtId="0" fontId="92" fillId="19" borderId="0"/>
    <xf numFmtId="0" fontId="92" fillId="19" borderId="0"/>
    <xf numFmtId="0" fontId="79" fillId="19" borderId="0"/>
    <xf numFmtId="0" fontId="79" fillId="19" borderId="0"/>
    <xf numFmtId="0" fontId="92" fillId="19" borderId="0"/>
    <xf numFmtId="0" fontId="92"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92"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92" fillId="19" borderId="0"/>
    <xf numFmtId="0" fontId="79" fillId="19" borderId="0"/>
    <xf numFmtId="0" fontId="79" fillId="19" borderId="0"/>
    <xf numFmtId="0" fontId="92" fillId="19" borderId="0"/>
    <xf numFmtId="0" fontId="79" fillId="19" borderId="0"/>
    <xf numFmtId="0" fontId="79" fillId="19" borderId="0"/>
    <xf numFmtId="0" fontId="92" fillId="19" borderId="0"/>
    <xf numFmtId="0" fontId="92" fillId="19" borderId="0"/>
    <xf numFmtId="0" fontId="92" fillId="19" borderId="0"/>
    <xf numFmtId="0" fontId="92" fillId="19" borderId="0"/>
    <xf numFmtId="0" fontId="79" fillId="19" borderId="0"/>
    <xf numFmtId="0" fontId="92" fillId="19" borderId="0"/>
    <xf numFmtId="0" fontId="92"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92" fillId="19" borderId="0"/>
    <xf numFmtId="0" fontId="92" fillId="19" borderId="0"/>
    <xf numFmtId="0" fontId="92" fillId="19" borderId="0"/>
    <xf numFmtId="0" fontId="79" fillId="19" borderId="0"/>
    <xf numFmtId="0" fontId="79" fillId="19" borderId="0"/>
    <xf numFmtId="0" fontId="92" fillId="19" borderId="0"/>
    <xf numFmtId="0" fontId="92" fillId="19" borderId="0"/>
    <xf numFmtId="0" fontId="92" fillId="19" borderId="0"/>
    <xf numFmtId="0" fontId="92" fillId="19" borderId="0"/>
    <xf numFmtId="0" fontId="79" fillId="19" borderId="0"/>
    <xf numFmtId="0" fontId="92" fillId="19" borderId="0"/>
    <xf numFmtId="0" fontId="92" fillId="16" borderId="0"/>
    <xf numFmtId="0" fontId="92" fillId="16" borderId="0"/>
    <xf numFmtId="0" fontId="92" fillId="19" borderId="0"/>
    <xf numFmtId="0" fontId="92" fillId="19" borderId="0"/>
    <xf numFmtId="0" fontId="79" fillId="19" borderId="0"/>
    <xf numFmtId="0" fontId="79" fillId="19" borderId="0"/>
    <xf numFmtId="0" fontId="79" fillId="19" borderId="0"/>
    <xf numFmtId="0" fontId="92" fillId="19" borderId="0"/>
    <xf numFmtId="0" fontId="79" fillId="19" borderId="0"/>
    <xf numFmtId="0" fontId="92" fillId="19" borderId="0"/>
    <xf numFmtId="0" fontId="79" fillId="19" borderId="0"/>
    <xf numFmtId="0" fontId="79" fillId="19" borderId="0"/>
    <xf numFmtId="0" fontId="92" fillId="19" borderId="0"/>
    <xf numFmtId="0" fontId="92" fillId="19" borderId="0"/>
    <xf numFmtId="0" fontId="79" fillId="19" borderId="0"/>
    <xf numFmtId="0" fontId="79" fillId="19" borderId="0"/>
    <xf numFmtId="0" fontId="92" fillId="19" borderId="0"/>
    <xf numFmtId="0" fontId="92" fillId="16" borderId="0"/>
    <xf numFmtId="0" fontId="92" fillId="19" borderId="0"/>
    <xf numFmtId="0" fontId="92" fillId="16" borderId="0"/>
    <xf numFmtId="0" fontId="79" fillId="19" borderId="0"/>
    <xf numFmtId="0" fontId="79" fillId="19" borderId="0"/>
    <xf numFmtId="0" fontId="92" fillId="19" borderId="0"/>
    <xf numFmtId="0" fontId="92" fillId="16" borderId="0"/>
    <xf numFmtId="0" fontId="92" fillId="16" borderId="0"/>
    <xf numFmtId="0" fontId="92" fillId="16" borderId="0"/>
    <xf numFmtId="0" fontId="92" fillId="16" borderId="0"/>
    <xf numFmtId="0" fontId="79" fillId="19" borderId="0"/>
    <xf numFmtId="0" fontId="79" fillId="19" borderId="0"/>
    <xf numFmtId="0" fontId="79" fillId="19" borderId="0"/>
    <xf numFmtId="0" fontId="92" fillId="16" borderId="0"/>
    <xf numFmtId="0" fontId="92" fillId="16" borderId="0"/>
    <xf numFmtId="0" fontId="79" fillId="19" borderId="0"/>
    <xf numFmtId="0" fontId="79" fillId="19" borderId="0"/>
    <xf numFmtId="0" fontId="92" fillId="19" borderId="0"/>
    <xf numFmtId="0" fontId="79" fillId="19" borderId="0"/>
    <xf numFmtId="0" fontId="79" fillId="19" borderId="0"/>
    <xf numFmtId="0" fontId="92" fillId="19" borderId="0"/>
    <xf numFmtId="0" fontId="92" fillId="19" borderId="0"/>
    <xf numFmtId="0" fontId="79" fillId="19" borderId="0"/>
    <xf numFmtId="0" fontId="92" fillId="19" borderId="0"/>
    <xf numFmtId="0" fontId="92" fillId="19" borderId="0"/>
    <xf numFmtId="0" fontId="92"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79" fillId="19" borderId="0"/>
    <xf numFmtId="0" fontId="92" fillId="19" borderId="0"/>
    <xf numFmtId="0" fontId="79" fillId="19" borderId="0"/>
    <xf numFmtId="0" fontId="79" fillId="19" borderId="0"/>
    <xf numFmtId="0" fontId="92" fillId="16" borderId="0"/>
    <xf numFmtId="0" fontId="92" fillId="16" borderId="0"/>
    <xf numFmtId="0" fontId="92" fillId="16" borderId="0"/>
    <xf numFmtId="0" fontId="92" fillId="16" borderId="0"/>
    <xf numFmtId="0" fontId="92" fillId="16" borderId="0"/>
    <xf numFmtId="0" fontId="92" fillId="16" borderId="0"/>
    <xf numFmtId="0" fontId="92" fillId="16" borderId="0"/>
    <xf numFmtId="0" fontId="92" fillId="16" borderId="0"/>
    <xf numFmtId="0" fontId="92" fillId="16" borderId="0"/>
    <xf numFmtId="0" fontId="92" fillId="16" borderId="0"/>
    <xf numFmtId="0" fontId="92" fillId="16" borderId="0"/>
    <xf numFmtId="0" fontId="92" fillId="16" borderId="0"/>
    <xf numFmtId="0" fontId="92" fillId="19" borderId="0"/>
    <xf numFmtId="0" fontId="92" fillId="16" borderId="0"/>
    <xf numFmtId="0" fontId="92" fillId="16" borderId="0"/>
    <xf numFmtId="0" fontId="92" fillId="16" borderId="0"/>
    <xf numFmtId="0" fontId="92" fillId="16" borderId="0"/>
    <xf numFmtId="0" fontId="92" fillId="16" borderId="0"/>
    <xf numFmtId="0" fontId="92" fillId="16" borderId="0"/>
    <xf numFmtId="0" fontId="92" fillId="16" borderId="0"/>
    <xf numFmtId="0" fontId="93" fillId="0" borderId="0">
      <alignment wrapText="1"/>
    </xf>
    <xf numFmtId="0" fontId="79" fillId="0" borderId="0">
      <alignment wrapText="1"/>
    </xf>
    <xf numFmtId="0" fontId="93" fillId="0" borderId="0">
      <alignment wrapText="1"/>
    </xf>
    <xf numFmtId="0" fontId="79" fillId="0" borderId="0">
      <alignment wrapText="1"/>
    </xf>
    <xf numFmtId="0" fontId="93" fillId="0" borderId="0">
      <alignment wrapText="1"/>
    </xf>
    <xf numFmtId="0" fontId="79" fillId="0" borderId="0">
      <alignment wrapText="1"/>
    </xf>
    <xf numFmtId="0" fontId="79" fillId="0" borderId="0">
      <alignment wrapText="1"/>
    </xf>
    <xf numFmtId="0" fontId="93" fillId="0" borderId="0">
      <alignment wrapText="1"/>
    </xf>
    <xf numFmtId="0" fontId="79" fillId="0" borderId="0">
      <alignment wrapText="1"/>
    </xf>
    <xf numFmtId="0" fontId="79" fillId="0" borderId="0">
      <alignment wrapText="1"/>
    </xf>
    <xf numFmtId="0" fontId="79" fillId="0" borderId="0">
      <alignment wrapText="1"/>
    </xf>
    <xf numFmtId="0" fontId="93"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93" fillId="0" borderId="0">
      <alignment wrapText="1"/>
    </xf>
    <xf numFmtId="0" fontId="93"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93" fillId="0" borderId="0">
      <alignment wrapText="1"/>
    </xf>
    <xf numFmtId="0" fontId="79" fillId="0" borderId="0">
      <alignment wrapText="1"/>
    </xf>
    <xf numFmtId="0" fontId="79" fillId="0" borderId="0">
      <alignment wrapText="1"/>
    </xf>
    <xf numFmtId="0" fontId="93" fillId="0" borderId="0">
      <alignment wrapText="1"/>
    </xf>
    <xf numFmtId="0" fontId="93" fillId="0" borderId="0">
      <alignment wrapText="1"/>
    </xf>
    <xf numFmtId="0" fontId="93" fillId="0" borderId="0">
      <alignment wrapText="1"/>
    </xf>
    <xf numFmtId="0" fontId="79" fillId="0" borderId="0">
      <alignment wrapText="1"/>
    </xf>
    <xf numFmtId="0" fontId="79" fillId="0" borderId="0">
      <alignment wrapText="1"/>
    </xf>
    <xf numFmtId="0" fontId="93" fillId="0" borderId="0">
      <alignment wrapText="1"/>
    </xf>
    <xf numFmtId="0" fontId="93" fillId="0" borderId="0">
      <alignment wrapText="1"/>
    </xf>
    <xf numFmtId="0" fontId="79" fillId="0" borderId="0">
      <alignment wrapText="1"/>
    </xf>
    <xf numFmtId="0" fontId="79" fillId="0" borderId="0">
      <alignment wrapText="1"/>
    </xf>
    <xf numFmtId="0" fontId="93" fillId="0" borderId="0">
      <alignment wrapText="1"/>
    </xf>
    <xf numFmtId="0" fontId="93" fillId="0" borderId="0">
      <alignment wrapText="1"/>
    </xf>
    <xf numFmtId="0" fontId="93"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93" fillId="0" borderId="0">
      <alignment wrapText="1"/>
    </xf>
    <xf numFmtId="0" fontId="93" fillId="0" borderId="0">
      <alignment wrapText="1"/>
    </xf>
    <xf numFmtId="0" fontId="93" fillId="0" borderId="0">
      <alignment wrapText="1"/>
    </xf>
    <xf numFmtId="0" fontId="79" fillId="0" borderId="0">
      <alignment wrapText="1"/>
    </xf>
    <xf numFmtId="0" fontId="79" fillId="0" borderId="0">
      <alignment wrapText="1"/>
    </xf>
    <xf numFmtId="0" fontId="93"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93" fillId="0" borderId="0">
      <alignment wrapText="1"/>
    </xf>
    <xf numFmtId="0" fontId="79" fillId="0" borderId="0">
      <alignment wrapText="1"/>
    </xf>
    <xf numFmtId="0" fontId="93"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93" fillId="0" borderId="0">
      <alignment wrapText="1"/>
    </xf>
    <xf numFmtId="0" fontId="93" fillId="0" borderId="0">
      <alignment wrapText="1"/>
    </xf>
    <xf numFmtId="0" fontId="79" fillId="0" borderId="0">
      <alignment wrapText="1"/>
    </xf>
    <xf numFmtId="0" fontId="79"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66" fillId="0" borderId="0">
      <alignment wrapText="1"/>
    </xf>
    <xf numFmtId="0" fontId="79" fillId="0" borderId="0">
      <alignment wrapText="1"/>
    </xf>
    <xf numFmtId="0" fontId="93" fillId="0" borderId="0">
      <alignment wrapText="1"/>
    </xf>
    <xf numFmtId="0" fontId="79" fillId="0" borderId="0">
      <alignment wrapText="1"/>
    </xf>
    <xf numFmtId="0" fontId="93"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0" fillId="0" borderId="0">
      <alignment wrapText="1"/>
    </xf>
    <xf numFmtId="0" fontId="79" fillId="0" borderId="0">
      <alignment wrapText="1"/>
    </xf>
    <xf numFmtId="0" fontId="80"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0" fillId="0" borderId="0">
      <alignment wrapText="1"/>
    </xf>
    <xf numFmtId="0" fontId="80"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0" fillId="0" borderId="0">
      <alignment wrapText="1"/>
    </xf>
    <xf numFmtId="0" fontId="80"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0" fillId="0" borderId="0">
      <alignment wrapText="1"/>
    </xf>
    <xf numFmtId="0" fontId="80"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0" fillId="0" borderId="0">
      <alignment wrapText="1"/>
    </xf>
    <xf numFmtId="0" fontId="80"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93" fillId="0" borderId="0">
      <alignment wrapText="1"/>
    </xf>
    <xf numFmtId="0" fontId="93" fillId="0" borderId="0">
      <alignment wrapText="1"/>
    </xf>
    <xf numFmtId="0" fontId="79" fillId="0" borderId="0">
      <alignment wrapText="1"/>
    </xf>
    <xf numFmtId="0" fontId="79" fillId="0" borderId="0">
      <alignment wrapText="1"/>
    </xf>
    <xf numFmtId="0" fontId="25" fillId="0" borderId="0">
      <alignment wrapText="1"/>
    </xf>
    <xf numFmtId="0" fontId="25" fillId="0" borderId="0">
      <alignment wrapText="1"/>
    </xf>
    <xf numFmtId="0" fontId="25" fillId="0" borderId="0">
      <alignment wrapText="1"/>
    </xf>
    <xf numFmtId="0" fontId="25" fillId="0" borderId="0">
      <alignment wrapText="1"/>
    </xf>
    <xf numFmtId="0" fontId="93" fillId="0" borderId="0">
      <alignment wrapText="1"/>
    </xf>
    <xf numFmtId="0" fontId="93" fillId="0" borderId="0">
      <alignment wrapText="1"/>
    </xf>
    <xf numFmtId="0" fontId="93"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93"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93"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0" fillId="0" borderId="0">
      <alignment wrapText="1"/>
    </xf>
    <xf numFmtId="0" fontId="79" fillId="0" borderId="0">
      <alignment wrapText="1"/>
    </xf>
    <xf numFmtId="0" fontId="80"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0" fillId="0" borderId="0">
      <alignment wrapText="1"/>
    </xf>
    <xf numFmtId="0" fontId="80"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0" fillId="0" borderId="0">
      <alignment wrapText="1"/>
    </xf>
    <xf numFmtId="0" fontId="80"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0" fillId="0" borderId="0">
      <alignment wrapText="1"/>
    </xf>
    <xf numFmtId="0" fontId="80"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80" fillId="0" borderId="0">
      <alignment wrapText="1"/>
    </xf>
    <xf numFmtId="0" fontId="80"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93" fillId="0" borderId="0">
      <alignment wrapText="1"/>
    </xf>
    <xf numFmtId="0" fontId="79" fillId="0" borderId="0">
      <alignment wrapText="1"/>
    </xf>
    <xf numFmtId="0" fontId="79" fillId="0" borderId="0">
      <alignment wrapText="1"/>
    </xf>
    <xf numFmtId="0" fontId="93" fillId="0" borderId="0">
      <alignment wrapText="1"/>
    </xf>
    <xf numFmtId="0" fontId="79" fillId="0" borderId="0">
      <alignment wrapText="1"/>
    </xf>
    <xf numFmtId="0" fontId="79" fillId="0" borderId="0">
      <alignment wrapText="1"/>
    </xf>
    <xf numFmtId="0" fontId="93"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93"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93"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93" fillId="0" borderId="0">
      <alignment wrapText="1"/>
    </xf>
    <xf numFmtId="0" fontId="93" fillId="0" borderId="0">
      <alignment wrapText="1"/>
    </xf>
    <xf numFmtId="0" fontId="93" fillId="0" borderId="0">
      <alignment wrapText="1"/>
    </xf>
    <xf numFmtId="0" fontId="79" fillId="0" borderId="0">
      <alignment wrapText="1"/>
    </xf>
    <xf numFmtId="0" fontId="79" fillId="0" borderId="0">
      <alignment wrapText="1"/>
    </xf>
    <xf numFmtId="0" fontId="93" fillId="0" borderId="0">
      <alignment wrapText="1"/>
    </xf>
    <xf numFmtId="0" fontId="93"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93"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93" fillId="0" borderId="0">
      <alignment wrapText="1"/>
    </xf>
    <xf numFmtId="0" fontId="79" fillId="0" borderId="0">
      <alignment wrapText="1"/>
    </xf>
    <xf numFmtId="0" fontId="79" fillId="0" borderId="0">
      <alignment wrapText="1"/>
    </xf>
    <xf numFmtId="0" fontId="93" fillId="0" borderId="0">
      <alignment wrapText="1"/>
    </xf>
    <xf numFmtId="0" fontId="79" fillId="0" borderId="0">
      <alignment wrapText="1"/>
    </xf>
    <xf numFmtId="0" fontId="79" fillId="0" borderId="0">
      <alignment wrapText="1"/>
    </xf>
    <xf numFmtId="0" fontId="93" fillId="0" borderId="0">
      <alignment vertical="top" wrapText="1"/>
    </xf>
    <xf numFmtId="0" fontId="93" fillId="0" borderId="0">
      <alignment vertical="top" wrapText="1"/>
    </xf>
    <xf numFmtId="0" fontId="93" fillId="0" borderId="0">
      <alignment vertical="top" wrapText="1"/>
    </xf>
    <xf numFmtId="0" fontId="93" fillId="0" borderId="0">
      <alignment wrapText="1"/>
    </xf>
    <xf numFmtId="0" fontId="79" fillId="0" borderId="0">
      <alignment wrapText="1"/>
    </xf>
    <xf numFmtId="0" fontId="93" fillId="0" borderId="0">
      <alignment wrapText="1"/>
    </xf>
    <xf numFmtId="0" fontId="93"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93" fillId="0" borderId="0">
      <alignment wrapText="1"/>
    </xf>
    <xf numFmtId="0" fontId="93" fillId="0" borderId="0">
      <alignment wrapText="1"/>
    </xf>
    <xf numFmtId="0" fontId="93" fillId="0" borderId="0">
      <alignment wrapText="1"/>
    </xf>
    <xf numFmtId="0" fontId="79" fillId="0" borderId="0">
      <alignment wrapText="1"/>
    </xf>
    <xf numFmtId="0" fontId="79" fillId="0" borderId="0">
      <alignment wrapText="1"/>
    </xf>
    <xf numFmtId="0" fontId="93" fillId="0" borderId="0">
      <alignment wrapText="1"/>
    </xf>
    <xf numFmtId="0" fontId="93" fillId="0" borderId="0">
      <alignment vertical="top" wrapText="1"/>
    </xf>
    <xf numFmtId="0" fontId="93" fillId="0" borderId="0">
      <alignment vertical="top" wrapText="1"/>
    </xf>
    <xf numFmtId="0" fontId="93" fillId="0" borderId="0">
      <alignment vertical="top" wrapText="1"/>
    </xf>
    <xf numFmtId="0" fontId="79" fillId="0" borderId="0">
      <alignment wrapText="1"/>
    </xf>
    <xf numFmtId="0" fontId="93" fillId="0" borderId="0">
      <alignment wrapText="1"/>
    </xf>
    <xf numFmtId="0" fontId="93" fillId="0" borderId="0">
      <alignment wrapText="1"/>
    </xf>
    <xf numFmtId="0" fontId="93" fillId="0" borderId="0">
      <alignment wrapText="1"/>
    </xf>
    <xf numFmtId="0" fontId="79" fillId="0" borderId="0">
      <alignment wrapText="1"/>
    </xf>
    <xf numFmtId="0" fontId="79" fillId="0" borderId="0">
      <alignment wrapText="1"/>
    </xf>
    <xf numFmtId="0" fontId="79" fillId="0" borderId="0">
      <alignment wrapText="1"/>
    </xf>
    <xf numFmtId="0" fontId="93" fillId="0" borderId="0">
      <alignment wrapText="1"/>
    </xf>
    <xf numFmtId="0" fontId="79" fillId="0" borderId="0">
      <alignment wrapText="1"/>
    </xf>
    <xf numFmtId="0" fontId="93" fillId="0" borderId="0">
      <alignment wrapText="1"/>
    </xf>
    <xf numFmtId="0" fontId="79" fillId="0" borderId="0">
      <alignment wrapText="1"/>
    </xf>
    <xf numFmtId="0" fontId="79" fillId="0" borderId="0">
      <alignment wrapText="1"/>
    </xf>
    <xf numFmtId="0" fontId="93" fillId="0" borderId="0">
      <alignment wrapText="1"/>
    </xf>
    <xf numFmtId="0" fontId="93" fillId="0" borderId="0">
      <alignment wrapText="1"/>
    </xf>
    <xf numFmtId="0" fontId="79" fillId="0" borderId="0">
      <alignment wrapText="1"/>
    </xf>
    <xf numFmtId="0" fontId="79" fillId="0" borderId="0">
      <alignment wrapText="1"/>
    </xf>
    <xf numFmtId="0" fontId="93" fillId="0" borderId="0">
      <alignment wrapText="1"/>
    </xf>
    <xf numFmtId="0" fontId="79" fillId="0" borderId="0">
      <alignment wrapText="1"/>
    </xf>
    <xf numFmtId="0" fontId="79" fillId="0" borderId="0">
      <alignment wrapText="1"/>
    </xf>
    <xf numFmtId="0" fontId="93"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93" fillId="0" borderId="0">
      <alignment wrapText="1"/>
    </xf>
    <xf numFmtId="0" fontId="79" fillId="0" borderId="0">
      <alignment wrapText="1"/>
    </xf>
    <xf numFmtId="0" fontId="79" fillId="0" borderId="0">
      <alignment wrapText="1"/>
    </xf>
    <xf numFmtId="0" fontId="93" fillId="0" borderId="0">
      <alignment wrapText="1"/>
    </xf>
    <xf numFmtId="0" fontId="93" fillId="0" borderId="0">
      <alignment wrapText="1"/>
    </xf>
    <xf numFmtId="0" fontId="79" fillId="0" borderId="0">
      <alignment wrapText="1"/>
    </xf>
    <xf numFmtId="0" fontId="93" fillId="0" borderId="0">
      <alignment wrapText="1"/>
    </xf>
    <xf numFmtId="0" fontId="93" fillId="0" borderId="0">
      <alignment wrapText="1"/>
    </xf>
    <xf numFmtId="0" fontId="93"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79" fillId="0" borderId="0">
      <alignment wrapText="1"/>
    </xf>
    <xf numFmtId="0" fontId="93" fillId="0" borderId="0">
      <alignment wrapText="1"/>
    </xf>
    <xf numFmtId="0" fontId="79" fillId="0" borderId="0">
      <alignment wrapText="1"/>
    </xf>
    <xf numFmtId="0" fontId="79" fillId="0" borderId="0">
      <alignment wrapText="1"/>
    </xf>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20" fillId="4"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20" fillId="6"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20" fillId="8"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20" fillId="10"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20" fillId="12" borderId="0" applyNumberFormat="0" applyBorder="0" applyAlignment="0" applyProtection="0"/>
    <xf numFmtId="0" fontId="90" fillId="34" borderId="0" applyNumberFormat="0" applyBorder="0" applyAlignment="0" applyProtection="0"/>
    <xf numFmtId="0" fontId="90" fillId="34" borderId="0" applyNumberFormat="0" applyBorder="0" applyAlignment="0" applyProtection="0"/>
    <xf numFmtId="0" fontId="90" fillId="34" borderId="0" applyNumberFormat="0" applyBorder="0" applyAlignment="0" applyProtection="0"/>
    <xf numFmtId="0" fontId="20" fillId="14" borderId="0" applyNumberFormat="0" applyBorder="0" applyAlignment="0" applyProtection="0"/>
    <xf numFmtId="0" fontId="90" fillId="31" borderId="0" applyNumberFormat="0" applyBorder="0" applyAlignment="0" applyProtection="0"/>
    <xf numFmtId="0" fontId="90" fillId="35"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2" borderId="0" applyNumberFormat="0" applyBorder="0" applyAlignment="0" applyProtection="0"/>
    <xf numFmtId="0" fontId="90" fillId="36"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3" borderId="0" applyNumberFormat="0" applyBorder="0" applyAlignment="0" applyProtection="0"/>
    <xf numFmtId="0" fontId="90" fillId="37"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24" borderId="0" applyNumberFormat="0" applyBorder="0" applyAlignment="0" applyProtection="0"/>
    <xf numFmtId="0" fontId="90" fillId="29"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31" borderId="0" applyNumberFormat="0" applyBorder="0" applyAlignment="0" applyProtection="0"/>
    <xf numFmtId="0" fontId="90" fillId="35"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4" borderId="0" applyNumberFormat="0" applyBorder="0" applyAlignment="0" applyProtection="0"/>
    <xf numFmtId="0" fontId="90" fillId="38" borderId="0" applyNumberFormat="0" applyBorder="0" applyAlignment="0" applyProtection="0"/>
    <xf numFmtId="0" fontId="90" fillId="34" borderId="0" applyNumberFormat="0" applyBorder="0" applyAlignment="0" applyProtection="0"/>
    <xf numFmtId="0" fontId="90" fillId="34" borderId="0" applyNumberFormat="0" applyBorder="0" applyAlignment="0" applyProtection="0"/>
    <xf numFmtId="0" fontId="91" fillId="31" borderId="0" applyNumberFormat="0" applyBorder="0" applyAlignment="0" applyProtection="0"/>
    <xf numFmtId="0" fontId="90" fillId="35"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1" fillId="32" borderId="0" applyNumberFormat="0" applyBorder="0" applyAlignment="0" applyProtection="0"/>
    <xf numFmtId="0" fontId="90" fillId="36"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1" fillId="33" borderId="0" applyNumberFormat="0" applyBorder="0" applyAlignment="0" applyProtection="0"/>
    <xf numFmtId="0" fontId="90" fillId="37"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1" fillId="24" borderId="0" applyNumberFormat="0" applyBorder="0" applyAlignment="0" applyProtection="0"/>
    <xf numFmtId="0" fontId="90" fillId="29"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1" fillId="31" borderId="0" applyNumberFormat="0" applyBorder="0" applyAlignment="0" applyProtection="0"/>
    <xf numFmtId="0" fontId="90" fillId="35"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1" fillId="34" borderId="0" applyNumberFormat="0" applyBorder="0" applyAlignment="0" applyProtection="0"/>
    <xf numFmtId="0" fontId="90" fillId="38" borderId="0" applyNumberFormat="0" applyBorder="0" applyAlignment="0" applyProtection="0"/>
    <xf numFmtId="0" fontId="90" fillId="34" borderId="0" applyNumberFormat="0" applyBorder="0" applyAlignment="0" applyProtection="0"/>
    <xf numFmtId="0" fontId="90" fillId="34" borderId="0" applyNumberFormat="0" applyBorder="0" applyAlignment="0" applyProtection="0"/>
    <xf numFmtId="171" fontId="94" fillId="0" borderId="5" applyNumberFormat="0" applyFont="0" applyBorder="0" applyAlignment="0">
      <alignment horizontal="center" vertical="center"/>
    </xf>
    <xf numFmtId="0" fontId="2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5" fillId="0" borderId="0"/>
    <xf numFmtId="0" fontId="25" fillId="0" borderId="0"/>
    <xf numFmtId="0" fontId="25" fillId="0" borderId="0"/>
    <xf numFmtId="0" fontId="34" fillId="0" borderId="0"/>
    <xf numFmtId="0" fontId="34" fillId="0" borderId="0"/>
    <xf numFmtId="0" fontId="34" fillId="0" borderId="0"/>
    <xf numFmtId="0" fontId="34" fillId="0" borderId="0"/>
    <xf numFmtId="0" fontId="95" fillId="0" borderId="0"/>
    <xf numFmtId="0" fontId="9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5" fillId="0" borderId="0"/>
    <xf numFmtId="0" fontId="34" fillId="0" borderId="0"/>
    <xf numFmtId="0" fontId="9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5" fillId="0" borderId="0"/>
    <xf numFmtId="0" fontId="95" fillId="0" borderId="0"/>
    <xf numFmtId="0" fontId="34" fillId="0" borderId="0"/>
    <xf numFmtId="0" fontId="34" fillId="0" borderId="0"/>
    <xf numFmtId="0" fontId="34" fillId="0" borderId="0"/>
    <xf numFmtId="0" fontId="34" fillId="0" borderId="0"/>
    <xf numFmtId="0" fontId="34" fillId="0" borderId="0"/>
    <xf numFmtId="0" fontId="34" fillId="0" borderId="0"/>
    <xf numFmtId="0" fontId="25" fillId="0" borderId="0"/>
    <xf numFmtId="0" fontId="25" fillId="0" borderId="0"/>
    <xf numFmtId="0" fontId="25" fillId="0" borderId="0"/>
    <xf numFmtId="0" fontId="34" fillId="0" borderId="0"/>
    <xf numFmtId="0" fontId="25" fillId="0" borderId="0"/>
    <xf numFmtId="0" fontId="25" fillId="0" borderId="0"/>
    <xf numFmtId="0" fontId="25" fillId="0" borderId="0"/>
    <xf numFmtId="0" fontId="34" fillId="0" borderId="0"/>
    <xf numFmtId="0" fontId="34" fillId="0" borderId="0"/>
    <xf numFmtId="0" fontId="34" fillId="0" borderId="0"/>
    <xf numFmtId="0" fontId="34" fillId="0" borderId="0"/>
    <xf numFmtId="0" fontId="34" fillId="0" borderId="0"/>
    <xf numFmtId="0" fontId="34" fillId="0" borderId="0"/>
    <xf numFmtId="0" fontId="2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5" fillId="0" borderId="0"/>
    <xf numFmtId="0" fontId="96" fillId="39" borderId="0" applyNumberFormat="0" applyBorder="0" applyAlignment="0" applyProtection="0"/>
    <xf numFmtId="0" fontId="96" fillId="39" borderId="0" applyNumberFormat="0" applyBorder="0" applyAlignment="0" applyProtection="0"/>
    <xf numFmtId="0" fontId="96" fillId="39"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3" borderId="0" applyNumberFormat="0" applyBorder="0" applyAlignment="0" applyProtection="0"/>
    <xf numFmtId="0" fontId="96" fillId="33" borderId="0" applyNumberFormat="0" applyBorder="0" applyAlignment="0" applyProtection="0"/>
    <xf numFmtId="0" fontId="96" fillId="33" borderId="0" applyNumberFormat="0" applyBorder="0" applyAlignment="0" applyProtection="0"/>
    <xf numFmtId="0" fontId="96" fillId="40" borderId="0" applyNumberFormat="0" applyBorder="0" applyAlignment="0" applyProtection="0"/>
    <xf numFmtId="0" fontId="96" fillId="40" borderId="0" applyNumberFormat="0" applyBorder="0" applyAlignment="0" applyProtection="0"/>
    <xf numFmtId="0" fontId="96" fillId="40"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6" fillId="42" borderId="0" applyNumberFormat="0" applyBorder="0" applyAlignment="0" applyProtection="0"/>
    <xf numFmtId="0" fontId="96" fillId="42" borderId="0" applyNumberFormat="0" applyBorder="0" applyAlignment="0" applyProtection="0"/>
    <xf numFmtId="0" fontId="96" fillId="42" borderId="0" applyNumberFormat="0" applyBorder="0" applyAlignment="0" applyProtection="0"/>
    <xf numFmtId="0" fontId="96" fillId="39" borderId="0" applyNumberFormat="0" applyBorder="0" applyAlignment="0" applyProtection="0"/>
    <xf numFmtId="0" fontId="96" fillId="43" borderId="0" applyNumberFormat="0" applyBorder="0" applyAlignment="0" applyProtection="0"/>
    <xf numFmtId="0" fontId="96" fillId="32" borderId="0" applyNumberFormat="0" applyBorder="0" applyAlignment="0" applyProtection="0"/>
    <xf numFmtId="0" fontId="96" fillId="36" borderId="0" applyNumberFormat="0" applyBorder="0" applyAlignment="0" applyProtection="0"/>
    <xf numFmtId="0" fontId="96" fillId="33" borderId="0" applyNumberFormat="0" applyBorder="0" applyAlignment="0" applyProtection="0"/>
    <xf numFmtId="0" fontId="96" fillId="37" borderId="0" applyNumberFormat="0" applyBorder="0" applyAlignment="0" applyProtection="0"/>
    <xf numFmtId="0" fontId="96" fillId="40" borderId="0" applyNumberFormat="0" applyBorder="0" applyAlignment="0" applyProtection="0"/>
    <xf numFmtId="0" fontId="96" fillId="44" borderId="0" applyNumberFormat="0" applyBorder="0" applyAlignment="0" applyProtection="0"/>
    <xf numFmtId="0" fontId="96" fillId="41" borderId="0" applyNumberFormat="0" applyBorder="0" applyAlignment="0" applyProtection="0"/>
    <xf numFmtId="0" fontId="96" fillId="45" borderId="0" applyNumberFormat="0" applyBorder="0" applyAlignment="0" applyProtection="0"/>
    <xf numFmtId="0" fontId="96" fillId="42" borderId="0" applyNumberFormat="0" applyBorder="0" applyAlignment="0" applyProtection="0"/>
    <xf numFmtId="0" fontId="96" fillId="46" borderId="0" applyNumberFormat="0" applyBorder="0" applyAlignment="0" applyProtection="0"/>
    <xf numFmtId="0" fontId="97" fillId="39" borderId="0" applyNumberFormat="0" applyBorder="0" applyAlignment="0" applyProtection="0"/>
    <xf numFmtId="0" fontId="96" fillId="43" borderId="0" applyNumberFormat="0" applyBorder="0" applyAlignment="0" applyProtection="0"/>
    <xf numFmtId="0" fontId="97" fillId="32" borderId="0" applyNumberFormat="0" applyBorder="0" applyAlignment="0" applyProtection="0"/>
    <xf numFmtId="0" fontId="96" fillId="36" borderId="0" applyNumberFormat="0" applyBorder="0" applyAlignment="0" applyProtection="0"/>
    <xf numFmtId="0" fontId="97" fillId="33" borderId="0" applyNumberFormat="0" applyBorder="0" applyAlignment="0" applyProtection="0"/>
    <xf numFmtId="0" fontId="96" fillId="37" borderId="0" applyNumberFormat="0" applyBorder="0" applyAlignment="0" applyProtection="0"/>
    <xf numFmtId="0" fontId="97" fillId="40" borderId="0" applyNumberFormat="0" applyBorder="0" applyAlignment="0" applyProtection="0"/>
    <xf numFmtId="0" fontId="96" fillId="44" borderId="0" applyNumberFormat="0" applyBorder="0" applyAlignment="0" applyProtection="0"/>
    <xf numFmtId="0" fontId="97" fillId="41" borderId="0" applyNumberFormat="0" applyBorder="0" applyAlignment="0" applyProtection="0"/>
    <xf numFmtId="0" fontId="96" fillId="45" borderId="0" applyNumberFormat="0" applyBorder="0" applyAlignment="0" applyProtection="0"/>
    <xf numFmtId="0" fontId="97" fillId="42" borderId="0" applyNumberFormat="0" applyBorder="0" applyAlignment="0" applyProtection="0"/>
    <xf numFmtId="0" fontId="96" fillId="46" borderId="0" applyNumberFormat="0" applyBorder="0" applyAlignment="0" applyProtection="0"/>
    <xf numFmtId="0" fontId="98" fillId="0" borderId="0"/>
    <xf numFmtId="0" fontId="98" fillId="0" borderId="0"/>
    <xf numFmtId="0" fontId="99" fillId="0" borderId="0"/>
    <xf numFmtId="179" fontId="100" fillId="0" borderId="0" applyFont="0" applyFill="0" applyBorder="0" applyAlignment="0" applyProtection="0"/>
    <xf numFmtId="0" fontId="101" fillId="0" borderId="0" applyFont="0" applyFill="0" applyBorder="0" applyAlignment="0" applyProtection="0"/>
    <xf numFmtId="179" fontId="102" fillId="0" borderId="0" applyFont="0" applyFill="0" applyBorder="0" applyAlignment="0" applyProtection="0"/>
    <xf numFmtId="178" fontId="100" fillId="0" borderId="0" applyFont="0" applyFill="0" applyBorder="0" applyAlignment="0" applyProtection="0"/>
    <xf numFmtId="0" fontId="101" fillId="0" borderId="0" applyFont="0" applyFill="0" applyBorder="0" applyAlignment="0" applyProtection="0"/>
    <xf numFmtId="178" fontId="102"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96" fillId="47" borderId="0" applyNumberFormat="0" applyBorder="0" applyAlignment="0" applyProtection="0"/>
    <xf numFmtId="0" fontId="96" fillId="47" borderId="0" applyNumberFormat="0" applyBorder="0" applyAlignment="0" applyProtection="0"/>
    <xf numFmtId="0" fontId="96" fillId="47" borderId="0" applyNumberFormat="0" applyBorder="0" applyAlignment="0" applyProtection="0"/>
    <xf numFmtId="0" fontId="96" fillId="48" borderId="0" applyNumberFormat="0" applyBorder="0" applyAlignment="0" applyProtection="0"/>
    <xf numFmtId="0" fontId="96" fillId="48" borderId="0" applyNumberFormat="0" applyBorder="0" applyAlignment="0" applyProtection="0"/>
    <xf numFmtId="0" fontId="96" fillId="48"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0" borderId="0" applyNumberFormat="0" applyBorder="0" applyAlignment="0" applyProtection="0"/>
    <xf numFmtId="0" fontId="96" fillId="40" borderId="0" applyNumberFormat="0" applyBorder="0" applyAlignment="0" applyProtection="0"/>
    <xf numFmtId="0" fontId="96" fillId="40"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6" fillId="50" borderId="0" applyNumberFormat="0" applyBorder="0" applyAlignment="0" applyProtection="0"/>
    <xf numFmtId="0" fontId="96" fillId="50" borderId="0" applyNumberFormat="0" applyBorder="0" applyAlignment="0" applyProtection="0"/>
    <xf numFmtId="0" fontId="96" fillId="50" borderId="0" applyNumberFormat="0" applyBorder="0" applyAlignment="0" applyProtection="0"/>
    <xf numFmtId="217" fontId="23" fillId="0" borderId="0" applyFont="0" applyFill="0" applyBorder="0" applyAlignment="0" applyProtection="0"/>
    <xf numFmtId="218" fontId="23" fillId="0" borderId="0" applyFont="0" applyFill="0" applyBorder="0" applyAlignment="0" applyProtection="0"/>
    <xf numFmtId="0" fontId="103" fillId="0" borderId="0" applyFont="0" applyFill="0" applyBorder="0" applyAlignment="0" applyProtection="0"/>
    <xf numFmtId="219" fontId="57" fillId="0" borderId="0" applyFont="0" applyFill="0" applyBorder="0" applyAlignment="0" applyProtection="0"/>
    <xf numFmtId="220" fontId="104" fillId="0" borderId="0" applyFont="0" applyFill="0" applyBorder="0" applyAlignment="0" applyProtection="0"/>
    <xf numFmtId="0" fontId="103" fillId="0" borderId="0" applyFont="0" applyFill="0" applyBorder="0" applyAlignment="0" applyProtection="0"/>
    <xf numFmtId="221" fontId="22" fillId="0" borderId="0" applyFont="0" applyFill="0" applyBorder="0" applyAlignment="0" applyProtection="0"/>
    <xf numFmtId="0" fontId="105" fillId="0" borderId="27" applyFont="0" applyFill="0" applyBorder="0" applyAlignment="0" applyProtection="0">
      <alignment horizontal="center" vertical="center"/>
    </xf>
    <xf numFmtId="0" fontId="13" fillId="0" borderId="0">
      <alignment horizontal="center" wrapText="1"/>
      <protection locked="0"/>
    </xf>
    <xf numFmtId="0" fontId="13" fillId="0" borderId="0">
      <alignment horizontal="center" wrapText="1"/>
      <protection locked="0"/>
    </xf>
    <xf numFmtId="0" fontId="13" fillId="0" borderId="0">
      <alignment horizontal="center" wrapText="1"/>
      <protection locked="0"/>
    </xf>
    <xf numFmtId="0" fontId="62" fillId="0" borderId="0" applyFont="0"/>
    <xf numFmtId="0" fontId="106" fillId="0" borderId="0" applyNumberFormat="0" applyBorder="0" applyAlignment="0">
      <alignment horizontal="center"/>
    </xf>
    <xf numFmtId="41" fontId="23" fillId="0" borderId="0" applyFont="0" applyFill="0" applyBorder="0" applyAlignment="0" applyProtection="0"/>
    <xf numFmtId="41" fontId="23" fillId="0" borderId="0" applyFont="0" applyFill="0" applyBorder="0" applyAlignment="0" applyProtection="0"/>
    <xf numFmtId="222" fontId="25" fillId="0" borderId="0" applyFont="0" applyFill="0" applyBorder="0" applyAlignment="0" applyProtection="0"/>
    <xf numFmtId="0" fontId="101" fillId="0" borderId="0" applyFont="0" applyFill="0" applyBorder="0" applyAlignment="0" applyProtection="0"/>
    <xf numFmtId="179" fontId="107" fillId="0" borderId="0" applyFont="0" applyFill="0" applyBorder="0" applyAlignment="0" applyProtection="0"/>
    <xf numFmtId="178" fontId="104" fillId="0" borderId="0" applyFont="0" applyFill="0" applyBorder="0" applyAlignment="0" applyProtection="0"/>
    <xf numFmtId="0" fontId="101" fillId="0" borderId="0" applyFont="0" applyFill="0" applyBorder="0" applyAlignment="0" applyProtection="0"/>
    <xf numFmtId="178" fontId="107" fillId="0" borderId="0" applyFont="0" applyFill="0" applyBorder="0" applyAlignment="0" applyProtection="0"/>
    <xf numFmtId="176"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76" fontId="22" fillId="0" borderId="0" applyFont="0" applyFill="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9" fillId="0" borderId="0"/>
    <xf numFmtId="0" fontId="23" fillId="0" borderId="0"/>
    <xf numFmtId="0" fontId="110" fillId="0" borderId="0"/>
    <xf numFmtId="0" fontId="34" fillId="0" borderId="0"/>
    <xf numFmtId="0" fontId="23" fillId="0" borderId="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 fillId="0" borderId="0"/>
    <xf numFmtId="0" fontId="101" fillId="0" borderId="0"/>
    <xf numFmtId="0" fontId="113" fillId="0" borderId="0"/>
    <xf numFmtId="0" fontId="104" fillId="0" borderId="0"/>
    <xf numFmtId="0" fontId="101" fillId="0" borderId="0"/>
    <xf numFmtId="0" fontId="114" fillId="0" borderId="0"/>
    <xf numFmtId="0" fontId="115" fillId="0" borderId="0"/>
    <xf numFmtId="0" fontId="114" fillId="0" borderId="0"/>
    <xf numFmtId="0" fontId="116" fillId="0" borderId="0"/>
    <xf numFmtId="0" fontId="107" fillId="0" borderId="0"/>
    <xf numFmtId="223" fontId="23" fillId="0" borderId="0" applyFill="0" applyBorder="0" applyAlignment="0"/>
    <xf numFmtId="224" fontId="27" fillId="0" borderId="0" applyFill="0" applyBorder="0" applyAlignment="0"/>
    <xf numFmtId="223" fontId="23" fillId="0" borderId="0" applyFill="0" applyBorder="0" applyAlignment="0"/>
    <xf numFmtId="224" fontId="27" fillId="0" borderId="0" applyFill="0" applyBorder="0" applyAlignment="0"/>
    <xf numFmtId="223"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223" fontId="23" fillId="0" borderId="0" applyFill="0" applyBorder="0" applyAlignment="0"/>
    <xf numFmtId="225" fontId="36" fillId="0" borderId="0" applyFill="0" applyBorder="0" applyAlignment="0"/>
    <xf numFmtId="226" fontId="34" fillId="0" borderId="0" applyFill="0" applyBorder="0" applyAlignment="0"/>
    <xf numFmtId="226" fontId="34" fillId="0" borderId="0" applyFill="0" applyBorder="0" applyAlignment="0"/>
    <xf numFmtId="225" fontId="36" fillId="0" borderId="0" applyFill="0" applyBorder="0" applyAlignment="0"/>
    <xf numFmtId="213" fontId="23" fillId="0" borderId="0" applyFill="0" applyBorder="0" applyAlignment="0"/>
    <xf numFmtId="171" fontId="34" fillId="0" borderId="0" applyFill="0" applyBorder="0" applyAlignment="0"/>
    <xf numFmtId="171" fontId="34" fillId="0" borderId="0" applyFill="0" applyBorder="0" applyAlignment="0"/>
    <xf numFmtId="213" fontId="23" fillId="0" borderId="0" applyFill="0" applyBorder="0" applyAlignment="0"/>
    <xf numFmtId="227" fontId="23" fillId="0" borderId="0" applyFill="0" applyBorder="0" applyAlignment="0"/>
    <xf numFmtId="228" fontId="34" fillId="0" borderId="0" applyFill="0" applyBorder="0" applyAlignment="0"/>
    <xf numFmtId="228" fontId="34" fillId="0" borderId="0" applyFill="0" applyBorder="0" applyAlignment="0"/>
    <xf numFmtId="227" fontId="23" fillId="0" borderId="0" applyFill="0" applyBorder="0" applyAlignment="0"/>
    <xf numFmtId="229" fontId="23" fillId="0" borderId="0" applyFill="0" applyBorder="0" applyAlignment="0"/>
    <xf numFmtId="230" fontId="34" fillId="0" borderId="0" applyFill="0" applyBorder="0" applyAlignment="0"/>
    <xf numFmtId="230" fontId="34" fillId="0" borderId="0" applyFill="0" applyBorder="0" applyAlignment="0"/>
    <xf numFmtId="231" fontId="23" fillId="0" borderId="0" applyFill="0" applyBorder="0" applyAlignment="0"/>
    <xf numFmtId="186" fontId="36" fillId="0" borderId="0" applyFill="0" applyBorder="0" applyAlignment="0"/>
    <xf numFmtId="232" fontId="34" fillId="0" borderId="0" applyFill="0" applyBorder="0" applyAlignment="0"/>
    <xf numFmtId="232" fontId="34" fillId="0" borderId="0" applyFill="0" applyBorder="0" applyAlignment="0"/>
    <xf numFmtId="186" fontId="36" fillId="0" borderId="0" applyFill="0" applyBorder="0" applyAlignment="0"/>
    <xf numFmtId="233" fontId="36" fillId="0" borderId="0" applyFill="0" applyBorder="0" applyAlignment="0"/>
    <xf numFmtId="234" fontId="34" fillId="0" borderId="0" applyFill="0" applyBorder="0" applyAlignment="0"/>
    <xf numFmtId="234" fontId="34" fillId="0" borderId="0" applyFill="0" applyBorder="0" applyAlignment="0"/>
    <xf numFmtId="233" fontId="36" fillId="0" borderId="0" applyFill="0" applyBorder="0" applyAlignment="0"/>
    <xf numFmtId="225" fontId="36" fillId="0" borderId="0" applyFill="0" applyBorder="0" applyAlignment="0"/>
    <xf numFmtId="226" fontId="34" fillId="0" borderId="0" applyFill="0" applyBorder="0" applyAlignment="0"/>
    <xf numFmtId="226" fontId="34" fillId="0" borderId="0" applyFill="0" applyBorder="0" applyAlignment="0"/>
    <xf numFmtId="225" fontId="36" fillId="0" borderId="0" applyFill="0" applyBorder="0" applyAlignment="0"/>
    <xf numFmtId="0" fontId="117" fillId="15" borderId="24" applyNumberFormat="0" applyAlignment="0" applyProtection="0"/>
    <xf numFmtId="0" fontId="117" fillId="15" borderId="24" applyNumberFormat="0" applyAlignment="0" applyProtection="0"/>
    <xf numFmtId="0" fontId="117" fillId="15" borderId="24" applyNumberFormat="0" applyAlignment="0" applyProtection="0"/>
    <xf numFmtId="0" fontId="117" fillId="15" borderId="24" applyNumberFormat="0" applyAlignment="0" applyProtection="0"/>
    <xf numFmtId="0" fontId="118" fillId="0" borderId="0"/>
    <xf numFmtId="235" fontId="119" fillId="0" borderId="22" applyBorder="0"/>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5" fontId="120" fillId="0" borderId="3">
      <protection locked="0"/>
    </xf>
    <xf numFmtId="236" fontId="57" fillId="0" borderId="0" applyFont="0" applyFill="0" applyBorder="0" applyAlignment="0" applyProtection="0"/>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237" fontId="121" fillId="0" borderId="3"/>
    <xf numFmtId="0" fontId="122" fillId="51" borderId="28" applyNumberFormat="0" applyAlignment="0" applyProtection="0"/>
    <xf numFmtId="0" fontId="122" fillId="51" borderId="28" applyNumberFormat="0" applyAlignment="0" applyProtection="0"/>
    <xf numFmtId="0" fontId="122" fillId="51" borderId="28" applyNumberFormat="0" applyAlignment="0" applyProtection="0"/>
    <xf numFmtId="180" fontId="25" fillId="0" borderId="0" applyFont="0" applyFill="0" applyBorder="0" applyAlignment="0" applyProtection="0"/>
    <xf numFmtId="4" fontId="123" fillId="0" borderId="0" applyAlignment="0"/>
    <xf numFmtId="1" fontId="124" fillId="0" borderId="15" applyBorder="0"/>
    <xf numFmtId="238" fontId="125" fillId="0" borderId="0"/>
    <xf numFmtId="238" fontId="126" fillId="0" borderId="0"/>
    <xf numFmtId="238" fontId="126" fillId="0" borderId="0"/>
    <xf numFmtId="238" fontId="125" fillId="0" borderId="0"/>
    <xf numFmtId="238" fontId="125" fillId="0" borderId="0"/>
    <xf numFmtId="238" fontId="125" fillId="0" borderId="0"/>
    <xf numFmtId="238" fontId="126" fillId="0" borderId="0"/>
    <xf numFmtId="238" fontId="126" fillId="0" borderId="0"/>
    <xf numFmtId="238" fontId="125" fillId="0" borderId="0"/>
    <xf numFmtId="238" fontId="125" fillId="0" borderId="0"/>
    <xf numFmtId="238" fontId="125" fillId="0" borderId="0"/>
    <xf numFmtId="238" fontId="126" fillId="0" borderId="0"/>
    <xf numFmtId="238" fontId="126" fillId="0" borderId="0"/>
    <xf numFmtId="238" fontId="125" fillId="0" borderId="0"/>
    <xf numFmtId="238" fontId="125" fillId="0" borderId="0"/>
    <xf numFmtId="238" fontId="125" fillId="0" borderId="0"/>
    <xf numFmtId="238" fontId="126" fillId="0" borderId="0"/>
    <xf numFmtId="238" fontId="126" fillId="0" borderId="0"/>
    <xf numFmtId="238" fontId="125" fillId="0" borderId="0"/>
    <xf numFmtId="238" fontId="125" fillId="0" borderId="0"/>
    <xf numFmtId="238" fontId="125" fillId="0" borderId="0"/>
    <xf numFmtId="238" fontId="126" fillId="0" borderId="0"/>
    <xf numFmtId="238" fontId="126" fillId="0" borderId="0"/>
    <xf numFmtId="238" fontId="125" fillId="0" borderId="0"/>
    <xf numFmtId="238" fontId="125" fillId="0" borderId="0"/>
    <xf numFmtId="238" fontId="125" fillId="0" borderId="0"/>
    <xf numFmtId="238" fontId="126" fillId="0" borderId="0"/>
    <xf numFmtId="238" fontId="126" fillId="0" borderId="0"/>
    <xf numFmtId="238" fontId="125" fillId="0" borderId="0"/>
    <xf numFmtId="238" fontId="125" fillId="0" borderId="0"/>
    <xf numFmtId="238" fontId="125" fillId="0" borderId="0"/>
    <xf numFmtId="238" fontId="126" fillId="0" borderId="0"/>
    <xf numFmtId="238" fontId="126" fillId="0" borderId="0"/>
    <xf numFmtId="238" fontId="125" fillId="0" borderId="0"/>
    <xf numFmtId="238" fontId="125" fillId="0" borderId="0"/>
    <xf numFmtId="238" fontId="125" fillId="0" borderId="0"/>
    <xf numFmtId="238" fontId="126" fillId="0" borderId="0"/>
    <xf numFmtId="238" fontId="126" fillId="0" borderId="0"/>
    <xf numFmtId="238" fontId="125" fillId="0" borderId="0"/>
    <xf numFmtId="238" fontId="125" fillId="0" borderId="0"/>
    <xf numFmtId="41" fontId="90" fillId="0" borderId="0" applyFont="0" applyFill="0" applyBorder="0" applyAlignment="0" applyProtection="0"/>
    <xf numFmtId="41" fontId="90" fillId="0" borderId="0" applyFont="0" applyFill="0" applyBorder="0" applyAlignment="0" applyProtection="0"/>
    <xf numFmtId="41" fontId="90"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90" fillId="0" borderId="0" applyFont="0" applyFill="0" applyBorder="0" applyAlignment="0" applyProtection="0"/>
    <xf numFmtId="41" fontId="90" fillId="0" borderId="0" applyFont="0" applyFill="0" applyBorder="0" applyAlignment="0" applyProtection="0"/>
    <xf numFmtId="41" fontId="34" fillId="0" borderId="0" applyFont="0" applyFill="0" applyBorder="0" applyAlignment="0" applyProtection="0"/>
    <xf numFmtId="164" fontId="127" fillId="0" borderId="0" applyFont="0" applyFill="0" applyBorder="0" applyAlignment="0" applyProtection="0"/>
    <xf numFmtId="186" fontId="36" fillId="0" borderId="0" applyFont="0" applyFill="0" applyBorder="0" applyAlignment="0" applyProtection="0"/>
    <xf numFmtId="232" fontId="34" fillId="0" borderId="0" applyFont="0" applyFill="0" applyBorder="0" applyAlignment="0" applyProtection="0"/>
    <xf numFmtId="232" fontId="34" fillId="0" borderId="0" applyFont="0" applyFill="0" applyBorder="0" applyAlignment="0" applyProtection="0"/>
    <xf numFmtId="186" fontId="36" fillId="0" borderId="0" applyFont="0" applyFill="0" applyBorder="0" applyAlignment="0" applyProtection="0"/>
    <xf numFmtId="49" fontId="128" fillId="0" borderId="29" applyNumberFormat="0" applyFont="0" applyFill="0" applyBorder="0" applyProtection="0">
      <alignment horizontal="center" vertical="center" wrapText="1"/>
    </xf>
    <xf numFmtId="49" fontId="128" fillId="0" borderId="29" applyNumberFormat="0" applyFont="0" applyFill="0" applyBorder="0" applyProtection="0">
      <alignment horizontal="center" vertical="center" wrapText="1"/>
    </xf>
    <xf numFmtId="0" fontId="25" fillId="0" borderId="30" applyNumberFormat="0" applyBorder="0">
      <alignment horizontal="center" vertical="center" wrapText="1"/>
    </xf>
    <xf numFmtId="0" fontId="25" fillId="0" borderId="30" applyNumberFormat="0" applyBorder="0">
      <alignment horizontal="center" vertical="center" wrapText="1"/>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232" fontId="113" fillId="0" borderId="3" applyFont="0" applyAlignment="0">
      <alignment horizontal="center"/>
    </xf>
    <xf numFmtId="43" fontId="23" fillId="0" borderId="0" applyFont="0" applyFill="0" applyBorder="0" applyAlignment="0" applyProtection="0"/>
    <xf numFmtId="43" fontId="99" fillId="0" borderId="0" applyFont="0" applyFill="0" applyBorder="0" applyAlignment="0" applyProtection="0"/>
    <xf numFmtId="43" fontId="25" fillId="0" borderId="0" applyFont="0" applyFill="0" applyBorder="0" applyAlignment="0" applyProtection="0"/>
    <xf numFmtId="43" fontId="99" fillId="0" borderId="0" applyFont="0" applyFill="0" applyBorder="0" applyAlignment="0" applyProtection="0"/>
    <xf numFmtId="165" fontId="12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23" fillId="0" borderId="0" applyFont="0" applyFill="0" applyBorder="0" applyAlignment="0" applyProtection="0"/>
    <xf numFmtId="43" fontId="90" fillId="0" borderId="0" applyFont="0" applyFill="0" applyBorder="0" applyAlignment="0" applyProtection="0"/>
    <xf numFmtId="43" fontId="23" fillId="0" borderId="0" applyFont="0" applyFill="0" applyBorder="0" applyAlignment="0" applyProtection="0"/>
    <xf numFmtId="178"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23"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0" fontId="23" fillId="0" borderId="0" applyFont="0" applyFill="0" applyBorder="0" applyAlignment="0" applyProtection="0"/>
    <xf numFmtId="239" fontId="95"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130"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6" fillId="0" borderId="0" applyFont="0" applyFill="0" applyBorder="0" applyAlignment="0" applyProtection="0"/>
    <xf numFmtId="43" fontId="1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20"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98"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240" fontId="131" fillId="0" borderId="0" applyFont="0" applyFill="0" applyBorder="0" applyAlignment="0" applyProtection="0"/>
    <xf numFmtId="240" fontId="131" fillId="0" borderId="0" applyFont="0" applyFill="0" applyBorder="0" applyAlignment="0" applyProtection="0"/>
    <xf numFmtId="241" fontId="6" fillId="0" borderId="0" applyFont="0" applyFill="0" applyBorder="0" applyAlignment="0" applyProtection="0"/>
    <xf numFmtId="43" fontId="98"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43" fontId="98" fillId="0" borderId="0" applyFont="0" applyFill="0" applyBorder="0" applyAlignment="0" applyProtection="0"/>
    <xf numFmtId="43" fontId="25" fillId="0" borderId="0" applyFont="0" applyFill="0" applyBorder="0" applyAlignment="0" applyProtection="0"/>
    <xf numFmtId="242" fontId="98" fillId="0" borderId="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1" fontId="131" fillId="0" borderId="0" applyFont="0" applyFill="0" applyBorder="0" applyAlignment="0" applyProtection="0"/>
    <xf numFmtId="41" fontId="13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242" fontId="98" fillId="0" borderId="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90" fillId="0" borderId="0" applyFont="0" applyFill="0" applyBorder="0" applyAlignment="0" applyProtection="0"/>
    <xf numFmtId="43" fontId="13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33" fillId="0" borderId="0" applyFont="0" applyFill="0" applyBorder="0" applyAlignment="0" applyProtection="0"/>
    <xf numFmtId="172" fontId="134" fillId="0" borderId="0" applyFont="0" applyFill="0" applyBorder="0" applyAlignment="0" applyProtection="0"/>
    <xf numFmtId="43" fontId="34" fillId="0" borderId="0" applyFont="0" applyFill="0" applyBorder="0" applyAlignment="0" applyProtection="0"/>
    <xf numFmtId="180" fontId="6" fillId="0" borderId="0" applyFont="0" applyFill="0" applyBorder="0" applyAlignment="0" applyProtection="0"/>
    <xf numFmtId="190"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90"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90" fillId="0" borderId="0" applyFont="0" applyFill="0" applyBorder="0" applyAlignment="0" applyProtection="0"/>
    <xf numFmtId="175" fontId="25" fillId="0" borderId="0" applyFont="0" applyFill="0" applyBorder="0" applyAlignment="0" applyProtection="0"/>
    <xf numFmtId="43" fontId="131" fillId="0" borderId="0" applyFont="0" applyFill="0" applyBorder="0" applyAlignment="0" applyProtection="0"/>
    <xf numFmtId="43" fontId="23"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8"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11" fillId="0" borderId="0" applyFont="0" applyFill="0" applyBorder="0" applyAlignment="0" applyProtection="0"/>
    <xf numFmtId="43" fontId="90" fillId="0" borderId="0" applyFont="0" applyFill="0" applyBorder="0" applyAlignment="0" applyProtection="0"/>
    <xf numFmtId="43" fontId="133" fillId="0" borderId="0" applyFont="0" applyFill="0" applyBorder="0" applyAlignment="0" applyProtection="0"/>
    <xf numFmtId="175"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6" fillId="0" borderId="0" applyFont="0" applyFill="0" applyBorder="0" applyAlignment="0" applyProtection="0"/>
    <xf numFmtId="175" fontId="98" fillId="0" borderId="0" applyFont="0" applyFill="0" applyBorder="0" applyAlignment="0" applyProtection="0"/>
    <xf numFmtId="43" fontId="90" fillId="0" borderId="0" applyFont="0" applyFill="0" applyBorder="0" applyAlignment="0" applyProtection="0"/>
    <xf numFmtId="43" fontId="25" fillId="0" borderId="0" applyFont="0" applyFill="0" applyBorder="0" applyAlignment="0" applyProtection="0"/>
    <xf numFmtId="43" fontId="34" fillId="0" borderId="0" applyFont="0" applyFill="0" applyBorder="0" applyAlignment="0" applyProtection="0"/>
    <xf numFmtId="43" fontId="90"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0" fillId="0" borderId="0" applyFont="0" applyFill="0" applyBorder="0" applyAlignment="0" applyProtection="0"/>
    <xf numFmtId="43" fontId="20" fillId="0" borderId="0" applyFont="0" applyFill="0" applyBorder="0" applyAlignment="0" applyProtection="0"/>
    <xf numFmtId="43" fontId="90" fillId="0" borderId="0" applyFont="0" applyFill="0" applyBorder="0" applyAlignment="0" applyProtection="0"/>
    <xf numFmtId="43" fontId="20" fillId="0" borderId="0" applyFont="0" applyFill="0" applyBorder="0" applyAlignment="0" applyProtection="0"/>
    <xf numFmtId="172" fontId="20" fillId="0" borderId="0" applyFont="0" applyFill="0" applyBorder="0" applyAlignment="0" applyProtection="0"/>
    <xf numFmtId="43" fontId="23"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23" fillId="0" borderId="0" applyFont="0" applyFill="0" applyBorder="0" applyAlignment="0" applyProtection="0"/>
    <xf numFmtId="243" fontId="11" fillId="0" borderId="0"/>
    <xf numFmtId="243" fontId="11" fillId="0" borderId="0"/>
    <xf numFmtId="3" fontId="23" fillId="0" borderId="0" applyFont="0" applyFill="0" applyBorder="0" applyAlignment="0" applyProtection="0"/>
    <xf numFmtId="0" fontId="136" fillId="0" borderId="0"/>
    <xf numFmtId="0" fontId="137" fillId="0" borderId="0"/>
    <xf numFmtId="3" fontId="23" fillId="0" borderId="0" applyFont="0" applyFill="0" applyBorder="0" applyAlignment="0" applyProtection="0"/>
    <xf numFmtId="0" fontId="136" fillId="0" borderId="0"/>
    <xf numFmtId="0" fontId="137" fillId="0" borderId="0"/>
    <xf numFmtId="0" fontId="23" fillId="0" borderId="3" applyFont="0" applyFill="0" applyProtection="0">
      <alignment vertical="center"/>
    </xf>
    <xf numFmtId="0" fontId="23" fillId="0" borderId="3" applyFont="0" applyFill="0" applyProtection="0">
      <alignment vertical="center"/>
    </xf>
    <xf numFmtId="0" fontId="23" fillId="0" borderId="3" applyFont="0" applyFill="0" applyProtection="0">
      <alignment vertical="center"/>
    </xf>
    <xf numFmtId="0" fontId="23" fillId="0" borderId="3" applyFont="0" applyFill="0" applyProtection="0">
      <alignment vertical="center"/>
    </xf>
    <xf numFmtId="0" fontId="23" fillId="0" borderId="3" applyFont="0" applyFill="0" applyProtection="0">
      <alignment vertical="center"/>
    </xf>
    <xf numFmtId="0" fontId="23" fillId="0" borderId="3" applyFont="0" applyFill="0" applyProtection="0">
      <alignment vertical="center"/>
    </xf>
    <xf numFmtId="0" fontId="23" fillId="0" borderId="3" applyFont="0" applyFill="0" applyProtection="0">
      <alignment vertical="center"/>
    </xf>
    <xf numFmtId="0" fontId="23" fillId="0" borderId="3" applyFont="0" applyFill="0" applyProtection="0">
      <alignment vertical="center"/>
    </xf>
    <xf numFmtId="244" fontId="23" fillId="0" borderId="3" applyFont="0" applyFill="0" applyBorder="0" applyProtection="0">
      <alignment vertical="center"/>
    </xf>
    <xf numFmtId="244" fontId="23" fillId="0" borderId="3" applyFont="0" applyFill="0" applyBorder="0" applyProtection="0">
      <alignment vertical="center"/>
    </xf>
    <xf numFmtId="244" fontId="23" fillId="0" borderId="3" applyFont="0" applyFill="0" applyBorder="0" applyProtection="0">
      <alignment vertical="center"/>
    </xf>
    <xf numFmtId="244" fontId="23" fillId="0" borderId="3" applyFont="0" applyFill="0" applyBorder="0" applyProtection="0">
      <alignment vertical="center"/>
    </xf>
    <xf numFmtId="244" fontId="23" fillId="0" borderId="3" applyFont="0" applyFill="0" applyBorder="0" applyProtection="0">
      <alignment vertical="center"/>
    </xf>
    <xf numFmtId="244" fontId="23" fillId="0" borderId="3" applyFont="0" applyFill="0" applyBorder="0" applyProtection="0">
      <alignment vertical="center"/>
    </xf>
    <xf numFmtId="244" fontId="23" fillId="0" borderId="3" applyFont="0" applyFill="0" applyBorder="0" applyProtection="0">
      <alignment vertical="center"/>
    </xf>
    <xf numFmtId="244" fontId="23" fillId="0" borderId="3" applyFont="0" applyFill="0" applyBorder="0" applyProtection="0">
      <alignment vertical="center"/>
    </xf>
    <xf numFmtId="175" fontId="25" fillId="0" borderId="11">
      <alignment vertical="center" wrapText="1"/>
    </xf>
    <xf numFmtId="0" fontId="138" fillId="0" borderId="0">
      <alignment horizontal="center"/>
    </xf>
    <xf numFmtId="0" fontId="139" fillId="0" borderId="0" applyNumberFormat="0" applyAlignment="0">
      <alignment horizontal="left"/>
    </xf>
    <xf numFmtId="0" fontId="140" fillId="0" borderId="0" applyNumberFormat="0" applyAlignment="0"/>
    <xf numFmtId="194" fontId="99" fillId="0" borderId="0" applyFont="0" applyFill="0" applyBorder="0" applyAlignment="0" applyProtection="0"/>
    <xf numFmtId="245" fontId="113" fillId="0" borderId="0" applyFont="0" applyFill="0" applyBorder="0" applyAlignment="0" applyProtection="0"/>
    <xf numFmtId="246" fontId="66" fillId="0" borderId="0" applyFont="0" applyFill="0" applyBorder="0" applyAlignment="0" applyProtection="0"/>
    <xf numFmtId="175" fontId="67" fillId="0" borderId="0" applyFont="0" applyFill="0" applyBorder="0" applyAlignment="0" applyProtection="0"/>
    <xf numFmtId="247" fontId="141" fillId="0" borderId="0">
      <protection locked="0"/>
    </xf>
    <xf numFmtId="248" fontId="141" fillId="0" borderId="0">
      <protection locked="0"/>
    </xf>
    <xf numFmtId="249" fontId="142" fillId="0" borderId="14">
      <protection locked="0"/>
    </xf>
    <xf numFmtId="250" fontId="141" fillId="0" borderId="0">
      <protection locked="0"/>
    </xf>
    <xf numFmtId="251" fontId="141" fillId="0" borderId="0">
      <protection locked="0"/>
    </xf>
    <xf numFmtId="250" fontId="141" fillId="0" borderId="0" applyNumberFormat="0">
      <protection locked="0"/>
    </xf>
    <xf numFmtId="250" fontId="141" fillId="0" borderId="0">
      <protection locked="0"/>
    </xf>
    <xf numFmtId="235" fontId="143" fillId="0" borderId="16"/>
    <xf numFmtId="252" fontId="143" fillId="0" borderId="16"/>
    <xf numFmtId="0" fontId="57" fillId="0" borderId="0" applyNumberFormat="0" applyFont="0" applyAlignment="0">
      <alignment horizontal="center"/>
    </xf>
    <xf numFmtId="253" fontId="27" fillId="0" borderId="0" applyFont="0" applyFill="0" applyBorder="0" applyAlignment="0" applyProtection="0"/>
    <xf numFmtId="172" fontId="144" fillId="0" borderId="0" applyFont="0" applyFill="0" applyBorder="0" applyAlignment="0" applyProtection="0"/>
    <xf numFmtId="225" fontId="36" fillId="0" borderId="0" applyFont="0" applyFill="0" applyBorder="0" applyAlignment="0" applyProtection="0"/>
    <xf numFmtId="226" fontId="34" fillId="0" borderId="0" applyFont="0" applyFill="0" applyBorder="0" applyAlignment="0" applyProtection="0"/>
    <xf numFmtId="226" fontId="34" fillId="0" borderId="0" applyFont="0" applyFill="0" applyBorder="0" applyAlignment="0" applyProtection="0"/>
    <xf numFmtId="225" fontId="36"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254" fontId="23" fillId="0" borderId="0" applyFont="0" applyFill="0" applyBorder="0" applyAlignment="0" applyProtection="0"/>
    <xf numFmtId="255" fontId="23" fillId="0" borderId="0" applyFont="0" applyFill="0" applyBorder="0" applyAlignment="0" applyProtection="0"/>
    <xf numFmtId="256" fontId="23" fillId="0" borderId="0" applyFont="0" applyFill="0" applyBorder="0" applyAlignment="0" applyProtection="0"/>
    <xf numFmtId="256" fontId="23" fillId="0" borderId="0" applyFont="0" applyFill="0" applyBorder="0" applyAlignment="0" applyProtection="0"/>
    <xf numFmtId="256" fontId="23" fillId="0" borderId="0" applyFont="0" applyFill="0" applyBorder="0" applyAlignment="0" applyProtection="0"/>
    <xf numFmtId="256" fontId="23" fillId="0" borderId="0" applyFont="0" applyFill="0" applyBorder="0" applyAlignment="0" applyProtection="0"/>
    <xf numFmtId="256" fontId="23" fillId="0" borderId="0" applyFont="0" applyFill="0" applyBorder="0" applyAlignment="0" applyProtection="0"/>
    <xf numFmtId="192" fontId="25" fillId="0" borderId="0" applyFont="0" applyFill="0" applyBorder="0" applyAlignment="0" applyProtection="0"/>
    <xf numFmtId="257" fontId="23" fillId="0" borderId="0"/>
    <xf numFmtId="257" fontId="23" fillId="0" borderId="0"/>
    <xf numFmtId="258" fontId="145" fillId="0" borderId="0"/>
    <xf numFmtId="235" fontId="30" fillId="0" borderId="16">
      <alignment horizontal="center"/>
      <protection hidden="1"/>
    </xf>
    <xf numFmtId="259" fontId="146" fillId="0" borderId="16">
      <alignment horizontal="center"/>
      <protection hidden="1"/>
    </xf>
    <xf numFmtId="235" fontId="30" fillId="0" borderId="16">
      <alignment horizontal="center"/>
      <protection hidden="1"/>
    </xf>
    <xf numFmtId="235" fontId="30" fillId="0" borderId="16">
      <alignment horizontal="center"/>
      <protection hidden="1"/>
    </xf>
    <xf numFmtId="235" fontId="30" fillId="0" borderId="16">
      <alignment horizontal="center"/>
      <protection hidden="1"/>
    </xf>
    <xf numFmtId="235" fontId="30" fillId="0" borderId="16">
      <alignment horizontal="center"/>
      <protection hidden="1"/>
    </xf>
    <xf numFmtId="235" fontId="30" fillId="0" borderId="16">
      <alignment horizontal="center"/>
      <protection hidden="1"/>
    </xf>
    <xf numFmtId="235" fontId="30" fillId="0" borderId="16">
      <alignment horizontal="center"/>
      <protection hidden="1"/>
    </xf>
    <xf numFmtId="235" fontId="30" fillId="0" borderId="16">
      <alignment horizontal="center"/>
      <protection hidden="1"/>
    </xf>
    <xf numFmtId="235" fontId="30" fillId="0" borderId="16">
      <alignment horizontal="center"/>
      <protection hidden="1"/>
    </xf>
    <xf numFmtId="223" fontId="25" fillId="0" borderId="31"/>
    <xf numFmtId="2" fontId="30" fillId="0" borderId="16">
      <alignment horizontal="center"/>
      <protection hidden="1"/>
    </xf>
    <xf numFmtId="2" fontId="30" fillId="0" borderId="16">
      <alignment horizontal="center"/>
      <protection hidden="1"/>
    </xf>
    <xf numFmtId="223" fontId="25" fillId="0" borderId="31"/>
    <xf numFmtId="0" fontId="23" fillId="0" borderId="0" applyFont="0" applyFill="0" applyBorder="0" applyAlignment="0" applyProtection="0"/>
    <xf numFmtId="0" fontId="147" fillId="0" borderId="0" applyProtection="0"/>
    <xf numFmtId="14" fontId="49" fillId="0" borderId="0" applyFill="0" applyBorder="0" applyAlignment="0"/>
    <xf numFmtId="0" fontId="147" fillId="0" borderId="0" applyProtection="0"/>
    <xf numFmtId="43" fontId="98" fillId="0" borderId="0" applyFont="0" applyFill="0" applyBorder="0" applyAlignment="0" applyProtection="0"/>
    <xf numFmtId="0" fontId="148" fillId="15" borderId="23" applyNumberFormat="0" applyAlignment="0" applyProtection="0"/>
    <xf numFmtId="0" fontId="149" fillId="17" borderId="24" applyNumberFormat="0" applyAlignment="0" applyProtection="0"/>
    <xf numFmtId="3" fontId="150" fillId="0" borderId="12">
      <alignment horizontal="left" vertical="top" wrapText="1"/>
    </xf>
    <xf numFmtId="0" fontId="151" fillId="0" borderId="19" applyNumberFormat="0" applyFill="0" applyAlignment="0" applyProtection="0"/>
    <xf numFmtId="0" fontId="152" fillId="0" borderId="20" applyNumberFormat="0" applyFill="0" applyAlignment="0" applyProtection="0"/>
    <xf numFmtId="0" fontId="153" fillId="0" borderId="21" applyNumberFormat="0" applyFill="0" applyAlignment="0" applyProtection="0"/>
    <xf numFmtId="0" fontId="153" fillId="0" borderId="0" applyNumberFormat="0" applyFill="0" applyBorder="0" applyAlignment="0" applyProtection="0"/>
    <xf numFmtId="260" fontId="23" fillId="0" borderId="32">
      <alignment vertical="center"/>
    </xf>
    <xf numFmtId="0" fontId="23" fillId="0" borderId="0" applyFont="0" applyFill="0" applyBorder="0" applyAlignment="0" applyProtection="0"/>
    <xf numFmtId="0" fontId="23" fillId="0" borderId="0" applyFont="0" applyFill="0" applyBorder="0" applyAlignment="0" applyProtection="0"/>
    <xf numFmtId="261" fontId="25" fillId="0" borderId="0"/>
    <xf numFmtId="261" fontId="25" fillId="0" borderId="0"/>
    <xf numFmtId="262" fontId="34" fillId="0" borderId="33"/>
    <xf numFmtId="262" fontId="34" fillId="0" borderId="33"/>
    <xf numFmtId="0" fontId="154" fillId="0" borderId="0">
      <protection locked="0"/>
    </xf>
    <xf numFmtId="263" fontId="66" fillId="0" borderId="0" applyFont="0" applyFill="0" applyBorder="0" applyAlignment="0" applyProtection="0"/>
    <xf numFmtId="177" fontId="23" fillId="0" borderId="0" applyFont="0" applyFill="0" applyBorder="0" applyAlignment="0" applyProtection="0"/>
    <xf numFmtId="264" fontId="23" fillId="0" borderId="0"/>
    <xf numFmtId="264" fontId="23" fillId="0" borderId="0"/>
    <xf numFmtId="265" fontId="145" fillId="0" borderId="0"/>
    <xf numFmtId="266" fontId="34" fillId="0" borderId="0"/>
    <xf numFmtId="266" fontId="34" fillId="0" borderId="0"/>
    <xf numFmtId="0" fontId="99" fillId="0" borderId="0">
      <alignment vertical="top" wrapText="1"/>
    </xf>
    <xf numFmtId="180" fontId="155" fillId="0" borderId="0" applyFont="0" applyFill="0" applyBorder="0" applyAlignment="0" applyProtection="0"/>
    <xf numFmtId="175" fontId="155" fillId="0" borderId="0" applyFont="0" applyFill="0" applyBorder="0" applyAlignment="0" applyProtection="0"/>
    <xf numFmtId="180" fontId="155" fillId="0" borderId="0" applyFont="0" applyFill="0" applyBorder="0" applyAlignment="0" applyProtection="0"/>
    <xf numFmtId="41" fontId="155"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267" fontId="23" fillId="0" borderId="0" applyFont="0" applyFill="0" applyBorder="0" applyAlignment="0" applyProtection="0"/>
    <xf numFmtId="267" fontId="23" fillId="0" borderId="0" applyFont="0" applyFill="0" applyBorder="0" applyAlignment="0" applyProtection="0"/>
    <xf numFmtId="267" fontId="23" fillId="0" borderId="0" applyFont="0" applyFill="0" applyBorder="0" applyAlignment="0" applyProtection="0"/>
    <xf numFmtId="267" fontId="23" fillId="0" borderId="0" applyFont="0" applyFill="0" applyBorder="0" applyAlignment="0" applyProtection="0"/>
    <xf numFmtId="180" fontId="156" fillId="0" borderId="0" applyFont="0" applyFill="0" applyBorder="0" applyAlignment="0" applyProtection="0"/>
    <xf numFmtId="180" fontId="155" fillId="0" borderId="0" applyFont="0" applyFill="0" applyBorder="0" applyAlignment="0" applyProtection="0"/>
    <xf numFmtId="267" fontId="23" fillId="0" borderId="0" applyFont="0" applyFill="0" applyBorder="0" applyAlignment="0" applyProtection="0"/>
    <xf numFmtId="267" fontId="23" fillId="0" borderId="0" applyFont="0" applyFill="0" applyBorder="0" applyAlignment="0" applyProtection="0"/>
    <xf numFmtId="268" fontId="25" fillId="0" borderId="0" applyFont="0" applyFill="0" applyBorder="0" applyAlignment="0" applyProtection="0"/>
    <xf numFmtId="268" fontId="25" fillId="0" borderId="0" applyFont="0" applyFill="0" applyBorder="0" applyAlignment="0" applyProtection="0"/>
    <xf numFmtId="269" fontId="25" fillId="0" borderId="0" applyFont="0" applyFill="0" applyBorder="0" applyAlignment="0" applyProtection="0"/>
    <xf numFmtId="269" fontId="25" fillId="0" borderId="0" applyFont="0" applyFill="0" applyBorder="0" applyAlignment="0" applyProtection="0"/>
    <xf numFmtId="180" fontId="156" fillId="0" borderId="0" applyFont="0" applyFill="0" applyBorder="0" applyAlignment="0" applyProtection="0"/>
    <xf numFmtId="180" fontId="156"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180" fontId="156" fillId="0" borderId="0" applyFont="0" applyFill="0" applyBorder="0" applyAlignment="0" applyProtection="0"/>
    <xf numFmtId="180" fontId="156" fillId="0" borderId="0" applyFont="0" applyFill="0" applyBorder="0" applyAlignment="0" applyProtection="0"/>
    <xf numFmtId="41" fontId="155" fillId="0" borderId="0" applyFont="0" applyFill="0" applyBorder="0" applyAlignment="0" applyProtection="0"/>
    <xf numFmtId="41" fontId="155"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180" fontId="156" fillId="0" borderId="0" applyFont="0" applyFill="0" applyBorder="0" applyAlignment="0" applyProtection="0"/>
    <xf numFmtId="180" fontId="156" fillId="0" borderId="0" applyFont="0" applyFill="0" applyBorder="0" applyAlignment="0" applyProtection="0"/>
    <xf numFmtId="270" fontId="156" fillId="0" borderId="0" applyFont="0" applyFill="0" applyBorder="0" applyAlignment="0" applyProtection="0"/>
    <xf numFmtId="270" fontId="156"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164" fontId="156" fillId="0" borderId="0" applyFont="0" applyFill="0" applyBorder="0" applyAlignment="0" applyProtection="0"/>
    <xf numFmtId="164" fontId="156" fillId="0" borderId="0" applyFont="0" applyFill="0" applyBorder="0" applyAlignment="0" applyProtection="0"/>
    <xf numFmtId="164" fontId="156" fillId="0" borderId="0" applyFont="0" applyFill="0" applyBorder="0" applyAlignment="0" applyProtection="0"/>
    <xf numFmtId="164" fontId="156" fillId="0" borderId="0" applyFont="0" applyFill="0" applyBorder="0" applyAlignment="0" applyProtection="0"/>
    <xf numFmtId="164" fontId="156" fillId="0" borderId="0" applyFont="0" applyFill="0" applyBorder="0" applyAlignment="0" applyProtection="0"/>
    <xf numFmtId="164" fontId="156" fillId="0" borderId="0" applyFont="0" applyFill="0" applyBorder="0" applyAlignment="0" applyProtection="0"/>
    <xf numFmtId="41" fontId="156" fillId="0" borderId="0" applyFont="0" applyFill="0" applyBorder="0" applyAlignment="0" applyProtection="0"/>
    <xf numFmtId="180" fontId="155" fillId="0" borderId="0" applyFont="0" applyFill="0" applyBorder="0" applyAlignment="0" applyProtection="0"/>
    <xf numFmtId="180" fontId="155" fillId="0" borderId="0" applyFont="0" applyFill="0" applyBorder="0" applyAlignment="0" applyProtection="0"/>
    <xf numFmtId="270" fontId="156" fillId="0" borderId="0" applyFont="0" applyFill="0" applyBorder="0" applyAlignment="0" applyProtection="0"/>
    <xf numFmtId="41" fontId="155" fillId="0" borderId="0" applyFont="0" applyFill="0" applyBorder="0" applyAlignment="0" applyProtection="0"/>
    <xf numFmtId="41" fontId="155"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180" fontId="156" fillId="0" borderId="0" applyFont="0" applyFill="0" applyBorder="0" applyAlignment="0" applyProtection="0"/>
    <xf numFmtId="180" fontId="156" fillId="0" borderId="0" applyFont="0" applyFill="0" applyBorder="0" applyAlignment="0" applyProtection="0"/>
    <xf numFmtId="270" fontId="156" fillId="0" borderId="0" applyFont="0" applyFill="0" applyBorder="0" applyAlignment="0" applyProtection="0"/>
    <xf numFmtId="270" fontId="156" fillId="0" borderId="0" applyFont="0" applyFill="0" applyBorder="0" applyAlignment="0" applyProtection="0"/>
    <xf numFmtId="41" fontId="156" fillId="0" borderId="0" applyFont="0" applyFill="0" applyBorder="0" applyAlignment="0" applyProtection="0"/>
    <xf numFmtId="41" fontId="156" fillId="0" borderId="0" applyFont="0" applyFill="0" applyBorder="0" applyAlignment="0" applyProtection="0"/>
    <xf numFmtId="164" fontId="155" fillId="0" borderId="0" applyFont="0" applyFill="0" applyBorder="0" applyAlignment="0" applyProtection="0"/>
    <xf numFmtId="164" fontId="155" fillId="0" borderId="0" applyFont="0" applyFill="0" applyBorder="0" applyAlignment="0" applyProtection="0"/>
    <xf numFmtId="41" fontId="156" fillId="0" borderId="0" applyFont="0" applyFill="0" applyBorder="0" applyAlignment="0" applyProtection="0"/>
    <xf numFmtId="175" fontId="155" fillId="0" borderId="0" applyFont="0" applyFill="0" applyBorder="0" applyAlignment="0" applyProtection="0"/>
    <xf numFmtId="43" fontId="155"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271" fontId="23" fillId="0" borderId="0" applyFont="0" applyFill="0" applyBorder="0" applyAlignment="0" applyProtection="0"/>
    <xf numFmtId="271" fontId="23" fillId="0" borderId="0" applyFont="0" applyFill="0" applyBorder="0" applyAlignment="0" applyProtection="0"/>
    <xf numFmtId="271" fontId="23" fillId="0" borderId="0" applyFont="0" applyFill="0" applyBorder="0" applyAlignment="0" applyProtection="0"/>
    <xf numFmtId="271" fontId="23" fillId="0" borderId="0" applyFont="0" applyFill="0" applyBorder="0" applyAlignment="0" applyProtection="0"/>
    <xf numFmtId="175" fontId="156" fillId="0" borderId="0" applyFont="0" applyFill="0" applyBorder="0" applyAlignment="0" applyProtection="0"/>
    <xf numFmtId="175" fontId="155" fillId="0" borderId="0" applyFont="0" applyFill="0" applyBorder="0" applyAlignment="0" applyProtection="0"/>
    <xf numFmtId="271" fontId="23" fillId="0" borderId="0" applyFont="0" applyFill="0" applyBorder="0" applyAlignment="0" applyProtection="0"/>
    <xf numFmtId="271" fontId="23" fillId="0" borderId="0" applyFont="0" applyFill="0" applyBorder="0" applyAlignment="0" applyProtection="0"/>
    <xf numFmtId="272" fontId="25" fillId="0" borderId="0" applyFont="0" applyFill="0" applyBorder="0" applyAlignment="0" applyProtection="0"/>
    <xf numFmtId="272" fontId="25" fillId="0" borderId="0" applyFont="0" applyFill="0" applyBorder="0" applyAlignment="0" applyProtection="0"/>
    <xf numFmtId="273" fontId="25" fillId="0" borderId="0" applyFont="0" applyFill="0" applyBorder="0" applyAlignment="0" applyProtection="0"/>
    <xf numFmtId="273" fontId="25" fillId="0" borderId="0" applyFont="0" applyFill="0" applyBorder="0" applyAlignment="0" applyProtection="0"/>
    <xf numFmtId="175" fontId="156" fillId="0" borderId="0" applyFont="0" applyFill="0" applyBorder="0" applyAlignment="0" applyProtection="0"/>
    <xf numFmtId="175"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175" fontId="156" fillId="0" borderId="0" applyFont="0" applyFill="0" applyBorder="0" applyAlignment="0" applyProtection="0"/>
    <xf numFmtId="175" fontId="156"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175" fontId="156" fillId="0" borderId="0" applyFont="0" applyFill="0" applyBorder="0" applyAlignment="0" applyProtection="0"/>
    <xf numFmtId="175" fontId="156" fillId="0" borderId="0" applyFont="0" applyFill="0" applyBorder="0" applyAlignment="0" applyProtection="0"/>
    <xf numFmtId="274" fontId="156" fillId="0" borderId="0" applyFont="0" applyFill="0" applyBorder="0" applyAlignment="0" applyProtection="0"/>
    <xf numFmtId="274"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165" fontId="156" fillId="0" borderId="0" applyFont="0" applyFill="0" applyBorder="0" applyAlignment="0" applyProtection="0"/>
    <xf numFmtId="165" fontId="156" fillId="0" borderId="0" applyFont="0" applyFill="0" applyBorder="0" applyAlignment="0" applyProtection="0"/>
    <xf numFmtId="165" fontId="156" fillId="0" borderId="0" applyFont="0" applyFill="0" applyBorder="0" applyAlignment="0" applyProtection="0"/>
    <xf numFmtId="165" fontId="156" fillId="0" borderId="0" applyFont="0" applyFill="0" applyBorder="0" applyAlignment="0" applyProtection="0"/>
    <xf numFmtId="165" fontId="156" fillId="0" borderId="0" applyFont="0" applyFill="0" applyBorder="0" applyAlignment="0" applyProtection="0"/>
    <xf numFmtId="165" fontId="156" fillId="0" borderId="0" applyFont="0" applyFill="0" applyBorder="0" applyAlignment="0" applyProtection="0"/>
    <xf numFmtId="43" fontId="156" fillId="0" borderId="0" applyFont="0" applyFill="0" applyBorder="0" applyAlignment="0" applyProtection="0"/>
    <xf numFmtId="175" fontId="155" fillId="0" borderId="0" applyFont="0" applyFill="0" applyBorder="0" applyAlignment="0" applyProtection="0"/>
    <xf numFmtId="175" fontId="155" fillId="0" borderId="0" applyFont="0" applyFill="0" applyBorder="0" applyAlignment="0" applyProtection="0"/>
    <xf numFmtId="274" fontId="156"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175" fontId="156" fillId="0" borderId="0" applyFont="0" applyFill="0" applyBorder="0" applyAlignment="0" applyProtection="0"/>
    <xf numFmtId="175" fontId="156" fillId="0" borderId="0" applyFont="0" applyFill="0" applyBorder="0" applyAlignment="0" applyProtection="0"/>
    <xf numFmtId="274" fontId="156" fillId="0" borderId="0" applyFont="0" applyFill="0" applyBorder="0" applyAlignment="0" applyProtection="0"/>
    <xf numFmtId="274"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165" fontId="155" fillId="0" borderId="0" applyFont="0" applyFill="0" applyBorder="0" applyAlignment="0" applyProtection="0"/>
    <xf numFmtId="165" fontId="155" fillId="0" borderId="0" applyFont="0" applyFill="0" applyBorder="0" applyAlignment="0" applyProtection="0"/>
    <xf numFmtId="43" fontId="156" fillId="0" borderId="0" applyFont="0" applyFill="0" applyBorder="0" applyAlignment="0" applyProtection="0"/>
    <xf numFmtId="3" fontId="25" fillId="0" borderId="0" applyFont="0" applyBorder="0" applyAlignment="0"/>
    <xf numFmtId="3" fontId="25" fillId="0" borderId="0" applyFont="0" applyBorder="0" applyAlignment="0"/>
    <xf numFmtId="0" fontId="157" fillId="0" borderId="0">
      <alignment vertical="center"/>
    </xf>
    <xf numFmtId="0" fontId="157" fillId="0" borderId="0">
      <alignment vertical="center"/>
    </xf>
    <xf numFmtId="0" fontId="57" fillId="0" borderId="0"/>
    <xf numFmtId="0" fontId="158" fillId="0" borderId="0">
      <protection locked="0"/>
    </xf>
    <xf numFmtId="0" fontId="158" fillId="0" borderId="0">
      <protection locked="0"/>
    </xf>
    <xf numFmtId="0" fontId="23" fillId="0" borderId="0" applyFill="0" applyBorder="0" applyAlignment="0"/>
    <xf numFmtId="232" fontId="34" fillId="0" borderId="0" applyFill="0" applyBorder="0" applyAlignment="0"/>
    <xf numFmtId="232" fontId="34"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225" fontId="36" fillId="0" borderId="0" applyFill="0" applyBorder="0" applyAlignment="0"/>
    <xf numFmtId="226" fontId="34" fillId="0" borderId="0" applyFill="0" applyBorder="0" applyAlignment="0"/>
    <xf numFmtId="226" fontId="34" fillId="0" borderId="0" applyFill="0" applyBorder="0" applyAlignment="0"/>
    <xf numFmtId="225" fontId="36" fillId="0" borderId="0" applyFill="0" applyBorder="0" applyAlignment="0"/>
    <xf numFmtId="186" fontId="36" fillId="0" borderId="0" applyFill="0" applyBorder="0" applyAlignment="0"/>
    <xf numFmtId="232" fontId="34" fillId="0" borderId="0" applyFill="0" applyBorder="0" applyAlignment="0"/>
    <xf numFmtId="232" fontId="34" fillId="0" borderId="0" applyFill="0" applyBorder="0" applyAlignment="0"/>
    <xf numFmtId="186" fontId="36" fillId="0" borderId="0" applyFill="0" applyBorder="0" applyAlignment="0"/>
    <xf numFmtId="233" fontId="36" fillId="0" borderId="0" applyFill="0" applyBorder="0" applyAlignment="0"/>
    <xf numFmtId="234" fontId="34" fillId="0" borderId="0" applyFill="0" applyBorder="0" applyAlignment="0"/>
    <xf numFmtId="234" fontId="34" fillId="0" borderId="0" applyFill="0" applyBorder="0" applyAlignment="0"/>
    <xf numFmtId="233" fontId="36" fillId="0" borderId="0" applyFill="0" applyBorder="0" applyAlignment="0"/>
    <xf numFmtId="225" fontId="36" fillId="0" borderId="0" applyFill="0" applyBorder="0" applyAlignment="0"/>
    <xf numFmtId="226" fontId="34" fillId="0" borderId="0" applyFill="0" applyBorder="0" applyAlignment="0"/>
    <xf numFmtId="226" fontId="34" fillId="0" borderId="0" applyFill="0" applyBorder="0" applyAlignment="0"/>
    <xf numFmtId="225" fontId="36" fillId="0" borderId="0" applyFill="0" applyBorder="0" applyAlignment="0"/>
    <xf numFmtId="0" fontId="159" fillId="0" borderId="0" applyNumberFormat="0" applyAlignment="0">
      <alignment horizontal="left"/>
    </xf>
    <xf numFmtId="0" fontId="160" fillId="0" borderId="0">
      <alignment horizontal="left"/>
    </xf>
    <xf numFmtId="275" fontId="25" fillId="0" borderId="0" applyFont="0" applyFill="0" applyBorder="0" applyAlignment="0" applyProtection="0"/>
    <xf numFmtId="0" fontId="161" fillId="0" borderId="0"/>
    <xf numFmtId="0" fontId="161" fillId="0" borderId="0"/>
    <xf numFmtId="0" fontId="161" fillId="0" borderId="0"/>
    <xf numFmtId="0" fontId="162" fillId="0" borderId="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3" fontId="25" fillId="0" borderId="0" applyFont="0" applyBorder="0" applyAlignment="0"/>
    <xf numFmtId="3" fontId="25" fillId="0" borderId="0" applyFont="0" applyBorder="0" applyAlignment="0"/>
    <xf numFmtId="0" fontId="164" fillId="0" borderId="0" applyProtection="0"/>
    <xf numFmtId="0" fontId="165" fillId="0" borderId="0" applyProtection="0"/>
    <xf numFmtId="0" fontId="166" fillId="0" borderId="0" applyProtection="0"/>
    <xf numFmtId="0" fontId="167" fillId="0" borderId="0" applyProtection="0"/>
    <xf numFmtId="0" fontId="168" fillId="0" borderId="0" applyNumberFormat="0" applyFont="0" applyFill="0" applyBorder="0" applyAlignment="0" applyProtection="0"/>
    <xf numFmtId="0" fontId="169" fillId="0" borderId="0" applyProtection="0"/>
    <xf numFmtId="0" fontId="170" fillId="0" borderId="0" applyProtection="0"/>
    <xf numFmtId="0" fontId="154" fillId="0" borderId="0">
      <protection locked="0"/>
    </xf>
    <xf numFmtId="0" fontId="154" fillId="0" borderId="0">
      <protection locked="0"/>
    </xf>
    <xf numFmtId="2" fontId="23" fillId="0" borderId="0" applyFont="0" applyFill="0" applyBorder="0" applyAlignment="0" applyProtection="0"/>
    <xf numFmtId="2" fontId="147" fillId="0" borderId="0" applyProtection="0"/>
    <xf numFmtId="0" fontId="171" fillId="0" borderId="0" applyNumberFormat="0" applyFill="0" applyBorder="0" applyAlignment="0" applyProtection="0"/>
    <xf numFmtId="0" fontId="172" fillId="0" borderId="0" applyNumberFormat="0" applyFill="0" applyBorder="0" applyProtection="0"/>
    <xf numFmtId="0" fontId="172" fillId="0" borderId="0" applyNumberFormat="0" applyFill="0" applyBorder="0" applyProtection="0"/>
    <xf numFmtId="0" fontId="171" fillId="0" borderId="0" applyNumberFormat="0" applyFill="0" applyBorder="0" applyAlignment="0" applyProtection="0"/>
    <xf numFmtId="0" fontId="173" fillId="0" borderId="0" applyNumberFormat="0" applyFill="0" applyBorder="0" applyProtection="0">
      <alignment vertical="center"/>
    </xf>
    <xf numFmtId="0" fontId="174" fillId="0" borderId="0" applyNumberFormat="0" applyFill="0" applyBorder="0" applyAlignment="0" applyProtection="0"/>
    <xf numFmtId="0" fontId="175" fillId="0" borderId="0" applyNumberFormat="0" applyFill="0" applyBorder="0" applyProtection="0">
      <alignment vertical="center"/>
    </xf>
    <xf numFmtId="276" fontId="176" fillId="0" borderId="34" applyNumberFormat="0" applyFill="0" applyBorder="0" applyAlignment="0" applyProtection="0"/>
    <xf numFmtId="0" fontId="177" fillId="0" borderId="0" applyNumberFormat="0" applyFill="0" applyBorder="0" applyAlignment="0" applyProtection="0"/>
    <xf numFmtId="0" fontId="178"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8" fillId="0" borderId="0" applyNumberFormat="0" applyFill="0" applyBorder="0" applyAlignment="0" applyProtection="0"/>
    <xf numFmtId="276" fontId="179" fillId="0" borderId="35" applyNumberFormat="0" applyFill="0" applyBorder="0" applyAlignment="0" applyProtection="0"/>
    <xf numFmtId="0" fontId="180"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0" fillId="0" borderId="0" applyNumberFormat="0" applyFill="0" applyBorder="0" applyAlignment="0" applyProtection="0"/>
    <xf numFmtId="0" fontId="182" fillId="52" borderId="36" applyNumberFormat="0" applyAlignment="0">
      <protection locked="0"/>
    </xf>
    <xf numFmtId="0" fontId="23" fillId="53" borderId="37" applyNumberFormat="0" applyFont="0" applyAlignment="0" applyProtection="0"/>
    <xf numFmtId="0" fontId="183" fillId="0" borderId="0">
      <alignment vertical="top" wrapText="1"/>
    </xf>
    <xf numFmtId="3" fontId="25" fillId="54" borderId="38">
      <alignment horizontal="right" vertical="top" wrapText="1"/>
    </xf>
    <xf numFmtId="0" fontId="184" fillId="23" borderId="0" applyNumberFormat="0" applyBorder="0" applyAlignment="0" applyProtection="0"/>
    <xf numFmtId="0" fontId="184" fillId="23" borderId="0" applyNumberFormat="0" applyBorder="0" applyAlignment="0" applyProtection="0"/>
    <xf numFmtId="0" fontId="184" fillId="23" borderId="0" applyNumberFormat="0" applyBorder="0" applyAlignment="0" applyProtection="0"/>
    <xf numFmtId="38" fontId="185" fillId="19" borderId="0" applyNumberFormat="0" applyBorder="0" applyAlignment="0" applyProtection="0"/>
    <xf numFmtId="277" fontId="186" fillId="19" borderId="0" applyBorder="0" applyProtection="0"/>
    <xf numFmtId="0" fontId="187" fillId="0" borderId="11" applyNumberFormat="0" applyFill="0" applyBorder="0" applyAlignment="0" applyProtection="0">
      <alignment horizontal="center" vertical="center"/>
    </xf>
    <xf numFmtId="256" fontId="84" fillId="55" borderId="11" applyBorder="0">
      <alignment horizontal="center"/>
    </xf>
    <xf numFmtId="278" fontId="113" fillId="55" borderId="11" applyBorder="0">
      <alignment horizontal="center"/>
    </xf>
    <xf numFmtId="256" fontId="84" fillId="55" borderId="11" applyBorder="0">
      <alignment horizontal="center"/>
    </xf>
    <xf numFmtId="279" fontId="98" fillId="55" borderId="11" applyBorder="0">
      <alignment horizontal="center"/>
    </xf>
    <xf numFmtId="280" fontId="34" fillId="55" borderId="11" applyBorder="0">
      <alignment horizontal="center"/>
    </xf>
    <xf numFmtId="279" fontId="23" fillId="55" borderId="11" applyBorder="0">
      <alignment horizontal="center"/>
    </xf>
    <xf numFmtId="281" fontId="23" fillId="55" borderId="11" applyBorder="0">
      <alignment horizontal="center"/>
    </xf>
    <xf numFmtId="281" fontId="23" fillId="55" borderId="11" applyBorder="0">
      <alignment horizontal="center"/>
    </xf>
    <xf numFmtId="282" fontId="34" fillId="55" borderId="11" applyBorder="0">
      <alignment horizontal="center"/>
    </xf>
    <xf numFmtId="279" fontId="25" fillId="55" borderId="11" applyBorder="0">
      <alignment horizontal="center"/>
    </xf>
    <xf numFmtId="279" fontId="98" fillId="55" borderId="11" applyBorder="0">
      <alignment horizontal="center"/>
    </xf>
    <xf numFmtId="283" fontId="98" fillId="55" borderId="11" applyBorder="0">
      <alignment horizontal="center"/>
    </xf>
    <xf numFmtId="256" fontId="84" fillId="55" borderId="11" applyBorder="0">
      <alignment horizontal="center"/>
    </xf>
    <xf numFmtId="278" fontId="113" fillId="55" borderId="11" applyBorder="0">
      <alignment horizontal="center"/>
    </xf>
    <xf numFmtId="256" fontId="84" fillId="55" borderId="11" applyBorder="0">
      <alignment horizontal="center"/>
    </xf>
    <xf numFmtId="279" fontId="98" fillId="55" borderId="11" applyBorder="0">
      <alignment horizontal="center"/>
    </xf>
    <xf numFmtId="280" fontId="34" fillId="55" borderId="11" applyBorder="0">
      <alignment horizontal="center"/>
    </xf>
    <xf numFmtId="279" fontId="23" fillId="55" borderId="11" applyBorder="0">
      <alignment horizontal="center"/>
    </xf>
    <xf numFmtId="281" fontId="23" fillId="55" borderId="11" applyBorder="0">
      <alignment horizontal="center"/>
    </xf>
    <xf numFmtId="281" fontId="23" fillId="55" borderId="11" applyBorder="0">
      <alignment horizontal="center"/>
    </xf>
    <xf numFmtId="282" fontId="34" fillId="55" borderId="11" applyBorder="0">
      <alignment horizontal="center"/>
    </xf>
    <xf numFmtId="279" fontId="25" fillId="55" borderId="11" applyBorder="0">
      <alignment horizontal="center"/>
    </xf>
    <xf numFmtId="279" fontId="98" fillId="55" borderId="11" applyBorder="0">
      <alignment horizontal="center"/>
    </xf>
    <xf numFmtId="283" fontId="98" fillId="55" borderId="11" applyBorder="0">
      <alignment horizontal="center"/>
    </xf>
    <xf numFmtId="256" fontId="84" fillId="55" borderId="11" applyBorder="0">
      <alignment horizontal="center"/>
    </xf>
    <xf numFmtId="279" fontId="98" fillId="55" borderId="11" applyBorder="0">
      <alignment horizontal="center"/>
    </xf>
    <xf numFmtId="280" fontId="34" fillId="55" borderId="11" applyBorder="0">
      <alignment horizontal="center"/>
    </xf>
    <xf numFmtId="279" fontId="23" fillId="55" borderId="11" applyBorder="0">
      <alignment horizontal="center"/>
    </xf>
    <xf numFmtId="281" fontId="23" fillId="55" borderId="11" applyBorder="0">
      <alignment horizontal="center"/>
    </xf>
    <xf numFmtId="281" fontId="23" fillId="55" borderId="11" applyBorder="0">
      <alignment horizontal="center"/>
    </xf>
    <xf numFmtId="282" fontId="34" fillId="55" borderId="11" applyBorder="0">
      <alignment horizontal="center"/>
    </xf>
    <xf numFmtId="279" fontId="25" fillId="55" borderId="11" applyBorder="0">
      <alignment horizontal="center"/>
    </xf>
    <xf numFmtId="279" fontId="98" fillId="55" borderId="11" applyBorder="0">
      <alignment horizontal="center"/>
    </xf>
    <xf numFmtId="0" fontId="187" fillId="0" borderId="11" applyNumberFormat="0" applyFill="0" applyBorder="0" applyAlignment="0" applyProtection="0">
      <alignment horizontal="center" vertical="center"/>
    </xf>
    <xf numFmtId="278" fontId="113" fillId="55" borderId="11" applyBorder="0">
      <alignment horizontal="center"/>
    </xf>
    <xf numFmtId="283" fontId="98" fillId="55" borderId="11" applyBorder="0">
      <alignment horizontal="center"/>
    </xf>
    <xf numFmtId="256" fontId="84" fillId="55" borderId="11" applyBorder="0">
      <alignment horizontal="center"/>
    </xf>
    <xf numFmtId="0" fontId="188" fillId="0" borderId="0" applyNumberFormat="0" applyFont="0" applyBorder="0" applyAlignment="0">
      <alignment horizontal="left" vertical="center"/>
    </xf>
    <xf numFmtId="284" fontId="113" fillId="0" borderId="0" applyFont="0" applyFill="0" applyBorder="0" applyAlignment="0" applyProtection="0"/>
    <xf numFmtId="284" fontId="113" fillId="0" borderId="0" applyFont="0" applyFill="0" applyBorder="0" applyAlignment="0" applyProtection="0"/>
    <xf numFmtId="284" fontId="113" fillId="0" borderId="0" applyFont="0" applyFill="0" applyBorder="0" applyAlignment="0" applyProtection="0"/>
    <xf numFmtId="284" fontId="113" fillId="0" borderId="0" applyFont="0" applyFill="0" applyBorder="0" applyAlignment="0" applyProtection="0"/>
    <xf numFmtId="0" fontId="189" fillId="56" borderId="0"/>
    <xf numFmtId="0" fontId="190" fillId="56" borderId="0"/>
    <xf numFmtId="0" fontId="190" fillId="56" borderId="0"/>
    <xf numFmtId="0" fontId="189" fillId="56" borderId="0"/>
    <xf numFmtId="0" fontId="191" fillId="0" borderId="0">
      <alignment horizontal="left"/>
    </xf>
    <xf numFmtId="0" fontId="192" fillId="0" borderId="39" applyNumberFormat="0" applyAlignment="0" applyProtection="0">
      <alignment horizontal="left" vertical="center"/>
    </xf>
    <xf numFmtId="0" fontId="192" fillId="0" borderId="40">
      <alignment horizontal="left" vertical="center"/>
    </xf>
    <xf numFmtId="0" fontId="192" fillId="0" borderId="40">
      <alignment horizontal="left" vertical="center"/>
    </xf>
    <xf numFmtId="0" fontId="193" fillId="0" borderId="0" applyNumberFormat="0" applyFill="0" applyBorder="0" applyAlignment="0" applyProtection="0"/>
    <xf numFmtId="0" fontId="38" fillId="0" borderId="1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92" fillId="0" borderId="0" applyNumberFormat="0" applyFill="0" applyBorder="0" applyAlignment="0" applyProtection="0"/>
    <xf numFmtId="0" fontId="39" fillId="0" borderId="20" applyNumberFormat="0" applyFill="0" applyAlignment="0" applyProtection="0"/>
    <xf numFmtId="0" fontId="39" fillId="0" borderId="20" applyNumberFormat="0" applyFill="0" applyAlignment="0" applyProtection="0"/>
    <xf numFmtId="0" fontId="39" fillId="0" borderId="20" applyNumberFormat="0" applyFill="0" applyAlignment="0" applyProtection="0"/>
    <xf numFmtId="0" fontId="40" fillId="0" borderId="21" applyNumberFormat="0" applyFill="0" applyAlignment="0" applyProtection="0"/>
    <xf numFmtId="0" fontId="40" fillId="0" borderId="21" applyNumberFormat="0" applyFill="0" applyAlignment="0" applyProtection="0"/>
    <xf numFmtId="0" fontId="40" fillId="0" borderId="21"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285" fontId="158" fillId="0" borderId="0">
      <protection locked="0"/>
    </xf>
    <xf numFmtId="0" fontId="193" fillId="0" borderId="0" applyProtection="0"/>
    <xf numFmtId="0" fontId="193" fillId="0" borderId="0" applyProtection="0"/>
    <xf numFmtId="285" fontId="158" fillId="0" borderId="0">
      <protection locked="0"/>
    </xf>
    <xf numFmtId="285" fontId="158" fillId="0" borderId="0">
      <protection locked="0"/>
    </xf>
    <xf numFmtId="0" fontId="192" fillId="0" borderId="0" applyProtection="0"/>
    <xf numFmtId="0" fontId="192" fillId="0" borderId="0" applyProtection="0"/>
    <xf numFmtId="0" fontId="192" fillId="0" borderId="0" applyProtection="0"/>
    <xf numFmtId="0" fontId="192" fillId="0" borderId="0" applyProtection="0"/>
    <xf numFmtId="0" fontId="192" fillId="0" borderId="0" applyProtection="0"/>
    <xf numFmtId="0" fontId="192" fillId="0" borderId="0" applyProtection="0"/>
    <xf numFmtId="0" fontId="192" fillId="0" borderId="0" applyProtection="0"/>
    <xf numFmtId="0" fontId="194" fillId="0" borderId="41">
      <alignment horizontal="center"/>
    </xf>
    <xf numFmtId="0" fontId="194" fillId="0" borderId="0">
      <alignment horizontal="center"/>
    </xf>
    <xf numFmtId="286" fontId="195" fillId="57" borderId="1" applyNumberFormat="0" applyAlignment="0">
      <alignment horizontal="left" vertical="top"/>
    </xf>
    <xf numFmtId="5" fontId="195" fillId="57" borderId="1" applyNumberFormat="0" applyAlignment="0">
      <alignment horizontal="left" vertical="top"/>
    </xf>
    <xf numFmtId="5" fontId="195" fillId="57" borderId="1" applyNumberFormat="0" applyAlignment="0">
      <alignment horizontal="left" vertical="top"/>
    </xf>
    <xf numFmtId="5" fontId="195" fillId="57" borderId="1" applyNumberFormat="0" applyAlignment="0">
      <alignment horizontal="left" vertical="top"/>
    </xf>
    <xf numFmtId="5" fontId="195" fillId="57" borderId="1" applyNumberFormat="0" applyAlignment="0">
      <alignment horizontal="left" vertical="top"/>
    </xf>
    <xf numFmtId="286" fontId="195" fillId="57" borderId="1" applyNumberFormat="0" applyAlignment="0">
      <alignment horizontal="left" vertical="top"/>
    </xf>
    <xf numFmtId="286" fontId="195" fillId="57" borderId="1" applyNumberFormat="0" applyAlignment="0">
      <alignment horizontal="left" vertical="top"/>
    </xf>
    <xf numFmtId="287" fontId="105" fillId="0" borderId="0" applyFont="0" applyFill="0" applyBorder="0" applyAlignment="0" applyProtection="0">
      <alignment horizontal="center" vertical="center"/>
    </xf>
    <xf numFmtId="49" fontId="196" fillId="0" borderId="1">
      <alignment vertical="center"/>
    </xf>
    <xf numFmtId="49" fontId="196" fillId="0" borderId="1">
      <alignment vertical="center"/>
    </xf>
    <xf numFmtId="288" fontId="197" fillId="0" borderId="42" applyFont="0" applyBorder="0" applyAlignment="0"/>
    <xf numFmtId="0" fontId="11" fillId="0" borderId="0"/>
    <xf numFmtId="0" fontId="198" fillId="0" borderId="0" applyNumberFormat="0" applyFill="0" applyBorder="0" applyAlignment="0" applyProtection="0">
      <alignment vertical="top"/>
      <protection locked="0"/>
    </xf>
    <xf numFmtId="180" fontId="25" fillId="0" borderId="0" applyFont="0" applyFill="0" applyBorder="0" applyAlignment="0" applyProtection="0"/>
    <xf numFmtId="38" fontId="27" fillId="0" borderId="0" applyFont="0" applyFill="0" applyBorder="0" applyAlignment="0" applyProtection="0"/>
    <xf numFmtId="38" fontId="27" fillId="0" borderId="0" applyFont="0" applyFill="0" applyBorder="0" applyAlignment="0" applyProtection="0"/>
    <xf numFmtId="202" fontId="57" fillId="0" borderId="0" applyFont="0" applyFill="0" applyBorder="0" applyAlignment="0" applyProtection="0"/>
    <xf numFmtId="189" fontId="57" fillId="0" borderId="0" applyFont="0" applyFill="0" applyBorder="0" applyAlignment="0" applyProtection="0"/>
    <xf numFmtId="189" fontId="57" fillId="0" borderId="0" applyFont="0" applyFill="0" applyBorder="0" applyAlignment="0" applyProtection="0"/>
    <xf numFmtId="202" fontId="57" fillId="0" borderId="0" applyFont="0" applyFill="0" applyBorder="0" applyAlignment="0" applyProtection="0"/>
    <xf numFmtId="0" fontId="199" fillId="0" borderId="0"/>
    <xf numFmtId="289" fontId="200" fillId="0" borderId="0" applyFont="0" applyFill="0" applyBorder="0" applyAlignment="0" applyProtection="0"/>
    <xf numFmtId="0" fontId="201" fillId="0" borderId="0" applyFont="0" applyFill="0" applyBorder="0" applyAlignment="0" applyProtection="0"/>
    <xf numFmtId="0" fontId="201" fillId="0" borderId="0" applyFont="0" applyFill="0" applyBorder="0" applyAlignment="0" applyProtection="0"/>
    <xf numFmtId="10" fontId="185" fillId="58" borderId="1" applyNumberFormat="0" applyBorder="0" applyAlignment="0" applyProtection="0"/>
    <xf numFmtId="10" fontId="185" fillId="58" borderId="1" applyNumberFormat="0" applyBorder="0" applyAlignment="0" applyProtection="0"/>
    <xf numFmtId="0" fontId="46" fillId="17" borderId="24" applyNumberFormat="0" applyAlignment="0" applyProtection="0"/>
    <xf numFmtId="0" fontId="46" fillId="17" borderId="24" applyNumberFormat="0" applyAlignment="0" applyProtection="0"/>
    <xf numFmtId="0" fontId="46" fillId="17" borderId="24" applyNumberFormat="0" applyAlignment="0" applyProtection="0"/>
    <xf numFmtId="0" fontId="46" fillId="17" borderId="24" applyNumberFormat="0" applyAlignment="0" applyProtection="0"/>
    <xf numFmtId="0" fontId="46" fillId="17" borderId="24" applyNumberFormat="0" applyAlignment="0" applyProtection="0"/>
    <xf numFmtId="290" fontId="57" fillId="59" borderId="0"/>
    <xf numFmtId="0" fontId="11" fillId="0" borderId="0"/>
    <xf numFmtId="2" fontId="202" fillId="0" borderId="43" applyBorder="0"/>
    <xf numFmtId="2" fontId="202" fillId="0" borderId="43" applyBorder="0"/>
    <xf numFmtId="0" fontId="203" fillId="0" borderId="0" applyNumberFormat="0" applyFill="0" applyBorder="0" applyAlignment="0" applyProtection="0">
      <alignment vertical="top"/>
      <protection locked="0"/>
    </xf>
    <xf numFmtId="0" fontId="203" fillId="0" borderId="0" applyNumberFormat="0" applyFill="0" applyBorder="0" applyAlignment="0" applyProtection="0">
      <alignment vertical="top"/>
      <protection locked="0"/>
    </xf>
    <xf numFmtId="0" fontId="204" fillId="0" borderId="0" applyNumberFormat="0" applyFill="0" applyBorder="0" applyAlignment="0" applyProtection="0">
      <alignment vertical="top"/>
      <protection locked="0"/>
    </xf>
    <xf numFmtId="0" fontId="205" fillId="0" borderId="0" applyNumberFormat="0" applyFill="0" applyBorder="0" applyAlignment="0" applyProtection="0">
      <alignment vertical="top"/>
      <protection locked="0"/>
    </xf>
    <xf numFmtId="0" fontId="204" fillId="0" borderId="0" applyNumberFormat="0" applyFill="0" applyBorder="0" applyAlignment="0" applyProtection="0">
      <alignment vertical="top"/>
      <protection locked="0"/>
    </xf>
    <xf numFmtId="0" fontId="203" fillId="0" borderId="0" applyNumberFormat="0" applyFill="0" applyBorder="0" applyAlignment="0" applyProtection="0">
      <alignment vertical="top"/>
      <protection locked="0"/>
    </xf>
    <xf numFmtId="0" fontId="203" fillId="0" borderId="0" applyNumberFormat="0" applyFill="0" applyBorder="0" applyAlignment="0" applyProtection="0">
      <alignment vertical="top"/>
      <protection locked="0"/>
    </xf>
    <xf numFmtId="180" fontId="25" fillId="0" borderId="0" applyFont="0" applyFill="0" applyBorder="0" applyAlignment="0" applyProtection="0"/>
    <xf numFmtId="0" fontId="25" fillId="0" borderId="0"/>
    <xf numFmtId="0" fontId="25" fillId="0" borderId="0"/>
    <xf numFmtId="0" fontId="13" fillId="0" borderId="44">
      <alignment horizontal="centerContinuous"/>
    </xf>
    <xf numFmtId="0" fontId="122" fillId="51" borderId="28" applyNumberFormat="0" applyAlignment="0" applyProtection="0"/>
    <xf numFmtId="0" fontId="206" fillId="51" borderId="28" applyNumberFormat="0" applyAlignment="0" applyProtection="0"/>
    <xf numFmtId="0" fontId="183" fillId="0" borderId="0"/>
    <xf numFmtId="0" fontId="34" fillId="0" borderId="0" applyNumberFormat="0" applyFill="0" applyBorder="0" applyAlignment="0" applyProtection="0"/>
    <xf numFmtId="41" fontId="57" fillId="0" borderId="0" applyFont="0" applyFill="0" applyBorder="0" applyAlignment="0" applyProtection="0"/>
    <xf numFmtId="41" fontId="57" fillId="0" borderId="0" applyFont="0" applyFill="0" applyBorder="0" applyAlignment="0" applyProtection="0"/>
    <xf numFmtId="42" fontId="57" fillId="0" borderId="0" applyFont="0" applyFill="0" applyBorder="0" applyAlignment="0" applyProtection="0"/>
    <xf numFmtId="0" fontId="207" fillId="0" borderId="45">
      <alignment horizontal="center" vertical="center" wrapText="1"/>
    </xf>
    <xf numFmtId="291" fontId="25" fillId="60" borderId="38">
      <alignment vertical="top" wrapText="1"/>
    </xf>
    <xf numFmtId="0" fontId="27" fillId="0" borderId="0"/>
    <xf numFmtId="0" fontId="27" fillId="0" borderId="0"/>
    <xf numFmtId="0" fontId="11" fillId="0" borderId="0" applyNumberFormat="0" applyFont="0" applyFill="0" applyBorder="0" applyProtection="0">
      <alignment horizontal="left" vertical="center"/>
    </xf>
    <xf numFmtId="0" fontId="204" fillId="0" borderId="0" applyNumberFormat="0" applyFill="0" applyBorder="0" applyAlignment="0" applyProtection="0">
      <alignment vertical="top"/>
      <protection locked="0"/>
    </xf>
    <xf numFmtId="0" fontId="27" fillId="0" borderId="0"/>
    <xf numFmtId="3" fontId="208" fillId="0" borderId="40">
      <alignment horizontal="centerContinuous"/>
    </xf>
    <xf numFmtId="0" fontId="23" fillId="0" borderId="0" applyFill="0" applyBorder="0" applyAlignment="0"/>
    <xf numFmtId="232" fontId="34" fillId="0" borderId="0" applyFill="0" applyBorder="0" applyAlignment="0"/>
    <xf numFmtId="232" fontId="34"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225" fontId="36" fillId="0" borderId="0" applyFill="0" applyBorder="0" applyAlignment="0"/>
    <xf numFmtId="226" fontId="34" fillId="0" borderId="0" applyFill="0" applyBorder="0" applyAlignment="0"/>
    <xf numFmtId="226" fontId="34" fillId="0" borderId="0" applyFill="0" applyBorder="0" applyAlignment="0"/>
    <xf numFmtId="225" fontId="36" fillId="0" borderId="0" applyFill="0" applyBorder="0" applyAlignment="0"/>
    <xf numFmtId="186" fontId="36" fillId="0" borderId="0" applyFill="0" applyBorder="0" applyAlignment="0"/>
    <xf numFmtId="232" fontId="34" fillId="0" borderId="0" applyFill="0" applyBorder="0" applyAlignment="0"/>
    <xf numFmtId="232" fontId="34" fillId="0" borderId="0" applyFill="0" applyBorder="0" applyAlignment="0"/>
    <xf numFmtId="186" fontId="36" fillId="0" borderId="0" applyFill="0" applyBorder="0" applyAlignment="0"/>
    <xf numFmtId="233" fontId="36" fillId="0" borderId="0" applyFill="0" applyBorder="0" applyAlignment="0"/>
    <xf numFmtId="234" fontId="34" fillId="0" borderId="0" applyFill="0" applyBorder="0" applyAlignment="0"/>
    <xf numFmtId="234" fontId="34" fillId="0" borderId="0" applyFill="0" applyBorder="0" applyAlignment="0"/>
    <xf numFmtId="233" fontId="36" fillId="0" borderId="0" applyFill="0" applyBorder="0" applyAlignment="0"/>
    <xf numFmtId="225" fontId="36" fillId="0" borderId="0" applyFill="0" applyBorder="0" applyAlignment="0"/>
    <xf numFmtId="226" fontId="34" fillId="0" borderId="0" applyFill="0" applyBorder="0" applyAlignment="0"/>
    <xf numFmtId="226" fontId="34" fillId="0" borderId="0" applyFill="0" applyBorder="0" applyAlignment="0"/>
    <xf numFmtId="225" fontId="36" fillId="0" borderId="0" applyFill="0" applyBorder="0" applyAlignment="0"/>
    <xf numFmtId="0" fontId="209" fillId="0" borderId="46" applyNumberFormat="0" applyFill="0" applyAlignment="0" applyProtection="0"/>
    <xf numFmtId="0" fontId="209" fillId="0" borderId="46" applyNumberFormat="0" applyFill="0" applyAlignment="0" applyProtection="0"/>
    <xf numFmtId="0" fontId="209" fillId="0" borderId="46" applyNumberFormat="0" applyFill="0" applyAlignment="0" applyProtection="0"/>
    <xf numFmtId="290" fontId="57" fillId="61" borderId="0"/>
    <xf numFmtId="3" fontId="210" fillId="0" borderId="12" applyNumberFormat="0" applyAlignment="0">
      <alignment horizontal="center" vertical="center"/>
    </xf>
    <xf numFmtId="3" fontId="82" fillId="0" borderId="12" applyNumberFormat="0" applyAlignment="0">
      <alignment horizontal="center" vertical="center"/>
    </xf>
    <xf numFmtId="3" fontId="195" fillId="0" borderId="12" applyNumberFormat="0" applyAlignment="0">
      <alignment horizontal="center" vertical="center"/>
    </xf>
    <xf numFmtId="235" fontId="185" fillId="0" borderId="22" applyFont="0"/>
    <xf numFmtId="3" fontId="23" fillId="0" borderId="47"/>
    <xf numFmtId="0" fontId="84" fillId="0" borderId="0"/>
    <xf numFmtId="0" fontId="27" fillId="0" borderId="0"/>
    <xf numFmtId="0" fontId="66" fillId="0" borderId="0"/>
    <xf numFmtId="0" fontId="105" fillId="0" borderId="0" applyFont="0" applyFill="0" applyBorder="0" applyProtection="0">
      <alignment horizontal="center" vertical="center"/>
    </xf>
    <xf numFmtId="223" fontId="211" fillId="0" borderId="48" applyNumberFormat="0" applyFont="0" applyFill="0" applyBorder="0">
      <alignment horizontal="center"/>
    </xf>
    <xf numFmtId="38" fontId="27" fillId="0" borderId="0" applyFont="0" applyFill="0" applyBorder="0" applyAlignment="0" applyProtection="0"/>
    <xf numFmtId="4" fontId="36" fillId="0" borderId="0" applyFont="0" applyFill="0" applyBorder="0" applyAlignment="0" applyProtection="0"/>
    <xf numFmtId="292" fontId="23" fillId="0" borderId="0" applyFont="0" applyFill="0" applyBorder="0" applyAlignment="0" applyProtection="0"/>
    <xf numFmtId="40" fontId="27" fillId="0" borderId="0" applyFont="0" applyFill="0" applyBorder="0" applyAlignment="0" applyProtection="0"/>
    <xf numFmtId="180" fontId="23" fillId="0" borderId="0" applyFont="0" applyFill="0" applyBorder="0" applyAlignment="0" applyProtection="0"/>
    <xf numFmtId="175" fontId="23" fillId="0" borderId="0" applyFont="0" applyFill="0" applyBorder="0" applyAlignment="0" applyProtection="0"/>
    <xf numFmtId="0" fontId="212" fillId="0" borderId="49"/>
    <xf numFmtId="0" fontId="212" fillId="0" borderId="49"/>
    <xf numFmtId="0" fontId="212" fillId="0" borderId="49"/>
    <xf numFmtId="0" fontId="212" fillId="0" borderId="49"/>
    <xf numFmtId="0" fontId="212" fillId="0" borderId="49"/>
    <xf numFmtId="0" fontId="212" fillId="0" borderId="49"/>
    <xf numFmtId="0" fontId="212" fillId="0" borderId="49"/>
    <xf numFmtId="0" fontId="212" fillId="0" borderId="49"/>
    <xf numFmtId="0" fontId="212" fillId="0" borderId="49"/>
    <xf numFmtId="0" fontId="212" fillId="0" borderId="49"/>
    <xf numFmtId="0" fontId="212" fillId="0" borderId="49"/>
    <xf numFmtId="0" fontId="212" fillId="0" borderId="49"/>
    <xf numFmtId="0" fontId="212" fillId="0" borderId="49"/>
    <xf numFmtId="0" fontId="212" fillId="0" borderId="49"/>
    <xf numFmtId="0" fontId="212" fillId="0" borderId="49"/>
    <xf numFmtId="0" fontId="212" fillId="0" borderId="49"/>
    <xf numFmtId="0" fontId="213" fillId="0" borderId="41"/>
    <xf numFmtId="293" fontId="23" fillId="0" borderId="0" applyFont="0" applyFill="0" applyBorder="0" applyAlignment="0" applyProtection="0"/>
    <xf numFmtId="294" fontId="23" fillId="0" borderId="0" applyFont="0" applyFill="0" applyBorder="0" applyAlignment="0" applyProtection="0"/>
    <xf numFmtId="295" fontId="23" fillId="0" borderId="48"/>
    <xf numFmtId="175" fontId="79" fillId="0" borderId="48"/>
    <xf numFmtId="175" fontId="79" fillId="0" borderId="48"/>
    <xf numFmtId="296" fontId="23" fillId="0" borderId="48"/>
    <xf numFmtId="297" fontId="57" fillId="0" borderId="0" applyFont="0" applyFill="0" applyBorder="0" applyAlignment="0" applyProtection="0"/>
    <xf numFmtId="298" fontId="22" fillId="0" borderId="0" applyFont="0" applyFill="0" applyBorder="0" applyAlignment="0" applyProtection="0"/>
    <xf numFmtId="299" fontId="27" fillId="0" borderId="0" applyFont="0" applyFill="0" applyBorder="0" applyAlignment="0" applyProtection="0"/>
    <xf numFmtId="300" fontId="27" fillId="0" borderId="0" applyFont="0" applyFill="0" applyBorder="0" applyAlignment="0" applyProtection="0"/>
    <xf numFmtId="301" fontId="23" fillId="0" borderId="0" applyFont="0" applyFill="0" applyBorder="0" applyAlignment="0" applyProtection="0"/>
    <xf numFmtId="302" fontId="23" fillId="0" borderId="0" applyFon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147" fillId="0" borderId="0" applyNumberFormat="0" applyFont="0" applyFill="0" applyAlignment="0"/>
    <xf numFmtId="0" fontId="143" fillId="0" borderId="0">
      <alignment horizontal="justify" vertical="top"/>
    </xf>
    <xf numFmtId="0" fontId="214" fillId="62" borderId="0" applyNumberFormat="0" applyBorder="0" applyAlignment="0" applyProtection="0"/>
    <xf numFmtId="0" fontId="214" fillId="62" borderId="0" applyNumberFormat="0" applyBorder="0" applyAlignment="0" applyProtection="0"/>
    <xf numFmtId="0" fontId="214" fillId="62" borderId="0" applyNumberFormat="0" applyBorder="0" applyAlignment="0" applyProtection="0"/>
    <xf numFmtId="0" fontId="113" fillId="0" borderId="33"/>
    <xf numFmtId="0" fontId="113" fillId="0" borderId="33"/>
    <xf numFmtId="0" fontId="11" fillId="0" borderId="0"/>
    <xf numFmtId="0" fontId="11" fillId="0" borderId="0"/>
    <xf numFmtId="0" fontId="113" fillId="0" borderId="33"/>
    <xf numFmtId="0" fontId="34" fillId="0" borderId="49" applyNumberFormat="0" applyAlignment="0">
      <alignment horizontal="center"/>
    </xf>
    <xf numFmtId="0" fontId="34" fillId="0" borderId="49" applyNumberFormat="0" applyAlignment="0">
      <alignment horizontal="center"/>
    </xf>
    <xf numFmtId="0" fontId="96" fillId="47" borderId="0" applyNumberFormat="0" applyBorder="0" applyAlignment="0" applyProtection="0"/>
    <xf numFmtId="0" fontId="96" fillId="48" borderId="0" applyNumberFormat="0" applyBorder="0" applyAlignment="0" applyProtection="0"/>
    <xf numFmtId="0" fontId="96" fillId="49" borderId="0" applyNumberFormat="0" applyBorder="0" applyAlignment="0" applyProtection="0"/>
    <xf numFmtId="0" fontId="96" fillId="40" borderId="0" applyNumberFormat="0" applyBorder="0" applyAlignment="0" applyProtection="0"/>
    <xf numFmtId="0" fontId="96" fillId="41" borderId="0" applyNumberFormat="0" applyBorder="0" applyAlignment="0" applyProtection="0"/>
    <xf numFmtId="0" fontId="96" fillId="50" borderId="0" applyNumberFormat="0" applyBorder="0" applyAlignment="0" applyProtection="0"/>
    <xf numFmtId="0" fontId="97" fillId="47" borderId="0" applyNumberFormat="0" applyBorder="0" applyAlignment="0" applyProtection="0"/>
    <xf numFmtId="0" fontId="97" fillId="48" borderId="0" applyNumberFormat="0" applyBorder="0" applyAlignment="0" applyProtection="0"/>
    <xf numFmtId="0" fontId="97" fillId="49" borderId="0" applyNumberFormat="0" applyBorder="0" applyAlignment="0" applyProtection="0"/>
    <xf numFmtId="0" fontId="97" fillId="40" borderId="0" applyNumberFormat="0" applyBorder="0" applyAlignment="0" applyProtection="0"/>
    <xf numFmtId="0" fontId="97" fillId="41" borderId="0" applyNumberFormat="0" applyBorder="0" applyAlignment="0" applyProtection="0"/>
    <xf numFmtId="0" fontId="97" fillId="50" borderId="0" applyNumberFormat="0" applyBorder="0" applyAlignment="0" applyProtection="0"/>
    <xf numFmtId="0" fontId="23" fillId="0" borderId="0"/>
    <xf numFmtId="0" fontId="25" fillId="0" borderId="0">
      <alignment horizontal="left"/>
    </xf>
    <xf numFmtId="37" fontId="215" fillId="0" borderId="0"/>
    <xf numFmtId="0" fontId="23" fillId="0" borderId="0"/>
    <xf numFmtId="0" fontId="216" fillId="0" borderId="33" applyNumberFormat="0" applyFont="0" applyFill="0" applyBorder="0" applyAlignment="0">
      <alignment horizontal="center"/>
    </xf>
    <xf numFmtId="0" fontId="217" fillId="0" borderId="0"/>
    <xf numFmtId="303" fontId="23" fillId="0" borderId="0"/>
    <xf numFmtId="304" fontId="135" fillId="0" borderId="0"/>
    <xf numFmtId="304" fontId="135" fillId="0" borderId="0"/>
    <xf numFmtId="305" fontId="218" fillId="0" borderId="0"/>
    <xf numFmtId="0" fontId="72" fillId="0" borderId="0"/>
    <xf numFmtId="0" fontId="219" fillId="0" borderId="0"/>
    <xf numFmtId="0" fontId="219" fillId="0" borderId="0"/>
    <xf numFmtId="0" fontId="72" fillId="0" borderId="0"/>
    <xf numFmtId="3" fontId="6" fillId="0" borderId="0">
      <alignment vertical="center" wrapText="1"/>
    </xf>
    <xf numFmtId="0" fontId="23" fillId="0" borderId="0"/>
    <xf numFmtId="0" fontId="6" fillId="0" borderId="0"/>
    <xf numFmtId="0" fontId="23" fillId="0" borderId="0"/>
    <xf numFmtId="0" fontId="25" fillId="0" borderId="0"/>
    <xf numFmtId="0" fontId="90" fillId="0" borderId="0"/>
    <xf numFmtId="0" fontId="20" fillId="0" borderId="0"/>
    <xf numFmtId="0" fontId="25" fillId="0" borderId="0"/>
    <xf numFmtId="0" fontId="25" fillId="0" borderId="0"/>
    <xf numFmtId="3" fontId="6" fillId="0" borderId="0">
      <alignment vertical="center" wrapText="1"/>
    </xf>
    <xf numFmtId="0" fontId="99" fillId="0" borderId="0"/>
    <xf numFmtId="0" fontId="25" fillId="0" borderId="0"/>
    <xf numFmtId="0" fontId="99" fillId="0" borderId="0"/>
    <xf numFmtId="0" fontId="135" fillId="0" borderId="0"/>
    <xf numFmtId="0" fontId="20" fillId="0" borderId="0"/>
    <xf numFmtId="0" fontId="19" fillId="0" borderId="0">
      <alignment vertical="top"/>
    </xf>
    <xf numFmtId="0" fontId="220" fillId="0" borderId="0"/>
    <xf numFmtId="0" fontId="98" fillId="0" borderId="0"/>
    <xf numFmtId="0" fontId="90" fillId="0" borderId="0"/>
    <xf numFmtId="0" fontId="98" fillId="0" borderId="0"/>
    <xf numFmtId="0" fontId="25" fillId="0" borderId="0"/>
    <xf numFmtId="0" fontId="25" fillId="0" borderId="0"/>
    <xf numFmtId="0" fontId="135" fillId="0" borderId="0"/>
    <xf numFmtId="3" fontId="6" fillId="0" borderId="0">
      <alignment vertical="center" wrapText="1"/>
    </xf>
    <xf numFmtId="0" fontId="23" fillId="0" borderId="0"/>
    <xf numFmtId="0" fontId="6" fillId="0" borderId="0"/>
    <xf numFmtId="0" fontId="23" fillId="0" borderId="0"/>
    <xf numFmtId="3" fontId="6" fillId="0" borderId="0">
      <alignment vertical="center" wrapText="1"/>
    </xf>
    <xf numFmtId="0" fontId="98" fillId="0" borderId="0"/>
    <xf numFmtId="0" fontId="6" fillId="0" borderId="0"/>
    <xf numFmtId="0" fontId="6" fillId="0" borderId="0"/>
    <xf numFmtId="0" fontId="23" fillId="0" borderId="0"/>
    <xf numFmtId="0" fontId="84" fillId="0" borderId="0"/>
    <xf numFmtId="0" fontId="23" fillId="0" borderId="0"/>
    <xf numFmtId="0" fontId="23" fillId="0" borderId="0"/>
    <xf numFmtId="0" fontId="90" fillId="0" borderId="0"/>
    <xf numFmtId="0" fontId="98" fillId="0" borderId="0"/>
    <xf numFmtId="0" fontId="98" fillId="0" borderId="0"/>
    <xf numFmtId="3" fontId="6" fillId="0" borderId="0">
      <alignment vertical="center" wrapText="1"/>
    </xf>
    <xf numFmtId="0" fontId="25" fillId="0" borderId="0"/>
    <xf numFmtId="0" fontId="6" fillId="0" borderId="0"/>
    <xf numFmtId="0" fontId="20" fillId="0" borderId="0"/>
    <xf numFmtId="0" fontId="19" fillId="0" borderId="0"/>
    <xf numFmtId="0" fontId="23" fillId="0" borderId="0"/>
    <xf numFmtId="0" fontId="98" fillId="0" borderId="0"/>
    <xf numFmtId="0" fontId="25" fillId="0" borderId="0"/>
    <xf numFmtId="0" fontId="79" fillId="0" borderId="0"/>
    <xf numFmtId="0" fontId="25" fillId="0" borderId="0"/>
    <xf numFmtId="0" fontId="98" fillId="0" borderId="0"/>
    <xf numFmtId="0" fontId="23" fillId="0" borderId="0"/>
    <xf numFmtId="0" fontId="98" fillId="0" borderId="0"/>
    <xf numFmtId="0" fontId="23" fillId="0" borderId="0"/>
    <xf numFmtId="0" fontId="98" fillId="0" borderId="0"/>
    <xf numFmtId="0" fontId="23" fillId="0" borderId="0"/>
    <xf numFmtId="0" fontId="98" fillId="0" borderId="0"/>
    <xf numFmtId="0" fontId="23" fillId="0" borderId="0"/>
    <xf numFmtId="0" fontId="98" fillId="0" borderId="0"/>
    <xf numFmtId="0" fontId="23" fillId="0" borderId="0"/>
    <xf numFmtId="0" fontId="98" fillId="0" borderId="0"/>
    <xf numFmtId="0" fontId="25" fillId="0" borderId="0"/>
    <xf numFmtId="0" fontId="98" fillId="0" borderId="0"/>
    <xf numFmtId="0" fontId="25" fillId="0" borderId="0"/>
    <xf numFmtId="0" fontId="98" fillId="0" borderId="0"/>
    <xf numFmtId="0" fontId="6" fillId="0" borderId="0"/>
    <xf numFmtId="0" fontId="23" fillId="0" borderId="0"/>
    <xf numFmtId="0" fontId="23" fillId="0" borderId="0"/>
    <xf numFmtId="0" fontId="23" fillId="0" borderId="0"/>
    <xf numFmtId="0" fontId="23" fillId="0" borderId="0"/>
    <xf numFmtId="0" fontId="221" fillId="0" borderId="0"/>
    <xf numFmtId="0" fontId="6" fillId="0" borderId="0"/>
    <xf numFmtId="0" fontId="20" fillId="0" borderId="0"/>
    <xf numFmtId="0" fontId="222" fillId="0" borderId="0"/>
    <xf numFmtId="0" fontId="133" fillId="0" borderId="0"/>
    <xf numFmtId="0" fontId="23" fillId="0" borderId="0"/>
    <xf numFmtId="0" fontId="133" fillId="0" borderId="0"/>
    <xf numFmtId="0" fontId="23" fillId="0" borderId="0"/>
    <xf numFmtId="0" fontId="23" fillId="0" borderId="0"/>
    <xf numFmtId="0" fontId="98" fillId="0" borderId="0"/>
    <xf numFmtId="0" fontId="23" fillId="0" borderId="0"/>
    <xf numFmtId="0" fontId="98" fillId="0" borderId="0"/>
    <xf numFmtId="0" fontId="98" fillId="0" borderId="0"/>
    <xf numFmtId="0" fontId="98" fillId="0" borderId="0"/>
    <xf numFmtId="0" fontId="23" fillId="0" borderId="0"/>
    <xf numFmtId="0" fontId="23" fillId="0" borderId="0"/>
    <xf numFmtId="0" fontId="23" fillId="0" borderId="0"/>
    <xf numFmtId="0" fontId="98" fillId="0" borderId="0"/>
    <xf numFmtId="0" fontId="23" fillId="0" borderId="0"/>
    <xf numFmtId="0" fontId="98" fillId="0" borderId="0"/>
    <xf numFmtId="0" fontId="133" fillId="0" borderId="0"/>
    <xf numFmtId="0" fontId="98" fillId="0" borderId="0"/>
    <xf numFmtId="0" fontId="23" fillId="0" borderId="0"/>
    <xf numFmtId="0" fontId="98" fillId="0" borderId="0"/>
    <xf numFmtId="0" fontId="23" fillId="0" borderId="0"/>
    <xf numFmtId="0" fontId="134" fillId="0" borderId="0"/>
    <xf numFmtId="3" fontId="25" fillId="0" borderId="0"/>
    <xf numFmtId="0" fontId="23" fillId="0" borderId="0"/>
    <xf numFmtId="0" fontId="25" fillId="0" borderId="0"/>
    <xf numFmtId="0" fontId="19" fillId="0" borderId="0"/>
    <xf numFmtId="0" fontId="25" fillId="0" borderId="0"/>
    <xf numFmtId="0" fontId="25" fillId="0" borderId="0"/>
    <xf numFmtId="0" fontId="25" fillId="0" borderId="0"/>
    <xf numFmtId="0" fontId="25" fillId="0" borderId="0"/>
    <xf numFmtId="0" fontId="23" fillId="0" borderId="0"/>
    <xf numFmtId="0" fontId="23" fillId="0" borderId="0"/>
    <xf numFmtId="0" fontId="23" fillId="0" borderId="0"/>
    <xf numFmtId="0" fontId="23" fillId="0" borderId="0"/>
    <xf numFmtId="0" fontId="223" fillId="0" borderId="0"/>
    <xf numFmtId="0" fontId="84" fillId="0" borderId="0"/>
    <xf numFmtId="0" fontId="23" fillId="0" borderId="0"/>
    <xf numFmtId="0" fontId="23" fillId="0" borderId="0"/>
    <xf numFmtId="0" fontId="224" fillId="0" borderId="0"/>
    <xf numFmtId="0" fontId="23" fillId="0" borderId="0"/>
    <xf numFmtId="0" fontId="225" fillId="0" borderId="0"/>
    <xf numFmtId="0" fontId="23" fillId="0" borderId="0"/>
    <xf numFmtId="0" fontId="23" fillId="0" borderId="0"/>
    <xf numFmtId="0" fontId="23" fillId="0" borderId="0" applyNumberFormat="0" applyFont="0" applyFill="0" applyBorder="0" applyAlignment="0" applyProtection="0">
      <alignment vertical="top"/>
    </xf>
    <xf numFmtId="0" fontId="98" fillId="0" borderId="0"/>
    <xf numFmtId="0" fontId="25" fillId="0" borderId="0"/>
    <xf numFmtId="0" fontId="11" fillId="0" borderId="0"/>
    <xf numFmtId="0" fontId="11" fillId="0" borderId="0"/>
    <xf numFmtId="0" fontId="144" fillId="0" borderId="0"/>
    <xf numFmtId="0" fontId="226" fillId="0" borderId="0"/>
    <xf numFmtId="0" fontId="127" fillId="0" borderId="0"/>
    <xf numFmtId="0" fontId="23" fillId="0" borderId="0"/>
    <xf numFmtId="0" fontId="20" fillId="0" borderId="0"/>
    <xf numFmtId="0" fontId="25" fillId="0" borderId="0"/>
    <xf numFmtId="0" fontId="25" fillId="0" borderId="0"/>
    <xf numFmtId="0" fontId="227" fillId="0" borderId="0" applyNumberFormat="0" applyFill="0" applyBorder="0" applyProtection="0">
      <alignment vertical="top"/>
    </xf>
    <xf numFmtId="3" fontId="6" fillId="0" borderId="0">
      <alignment vertical="center" wrapText="1"/>
    </xf>
    <xf numFmtId="0" fontId="23" fillId="0" borderId="0"/>
    <xf numFmtId="0" fontId="23" fillId="0" borderId="0"/>
    <xf numFmtId="0" fontId="90" fillId="0" borderId="0"/>
    <xf numFmtId="0" fontId="22" fillId="0" borderId="0"/>
    <xf numFmtId="0" fontId="11" fillId="0" borderId="0"/>
    <xf numFmtId="0" fontId="11" fillId="0" borderId="0"/>
    <xf numFmtId="0" fontId="22" fillId="0" borderId="0"/>
    <xf numFmtId="3" fontId="6" fillId="0" borderId="0">
      <alignment vertical="center" wrapText="1"/>
    </xf>
    <xf numFmtId="0" fontId="6" fillId="0" borderId="0"/>
    <xf numFmtId="0" fontId="90" fillId="0" borderId="0"/>
    <xf numFmtId="0" fontId="90" fillId="0" borderId="0"/>
    <xf numFmtId="0" fontId="133" fillId="0" borderId="0"/>
    <xf numFmtId="0" fontId="90" fillId="0" borderId="0"/>
    <xf numFmtId="0" fontId="228" fillId="0" borderId="0"/>
    <xf numFmtId="0" fontId="133" fillId="0" borderId="0"/>
    <xf numFmtId="0" fontId="62" fillId="0" borderId="0"/>
    <xf numFmtId="0" fontId="25" fillId="0" borderId="0"/>
    <xf numFmtId="0" fontId="25" fillId="0" borderId="0"/>
    <xf numFmtId="0" fontId="76" fillId="0" borderId="0" applyFont="0"/>
    <xf numFmtId="0" fontId="36" fillId="63" borderId="0"/>
    <xf numFmtId="0" fontId="155" fillId="0" borderId="0"/>
    <xf numFmtId="0" fontId="36" fillId="0" borderId="0"/>
    <xf numFmtId="0" fontId="6" fillId="53" borderId="50" applyNumberFormat="0" applyFont="0" applyAlignment="0" applyProtection="0"/>
    <xf numFmtId="0" fontId="6" fillId="53" borderId="50" applyNumberFormat="0" applyFont="0" applyAlignment="0" applyProtection="0"/>
    <xf numFmtId="0" fontId="20" fillId="2" borderId="13" applyNumberFormat="0" applyFont="0" applyAlignment="0" applyProtection="0"/>
    <xf numFmtId="0" fontId="25" fillId="53" borderId="50" applyNumberFormat="0" applyFont="0" applyAlignment="0" applyProtection="0"/>
    <xf numFmtId="0" fontId="25" fillId="53" borderId="50" applyNumberFormat="0" applyFont="0" applyAlignment="0" applyProtection="0"/>
    <xf numFmtId="0" fontId="20" fillId="2" borderId="13" applyNumberFormat="0" applyFont="0" applyAlignment="0" applyProtection="0"/>
    <xf numFmtId="306" fontId="58" fillId="0" borderId="0" applyFont="0" applyFill="0" applyBorder="0" applyProtection="0">
      <alignment vertical="top" wrapText="1"/>
    </xf>
    <xf numFmtId="0" fontId="209" fillId="0" borderId="46" applyNumberFormat="0" applyFill="0" applyAlignment="0" applyProtection="0"/>
    <xf numFmtId="0" fontId="229" fillId="0" borderId="46" applyNumberFormat="0" applyFill="0" applyAlignment="0" applyProtection="0"/>
    <xf numFmtId="0" fontId="34" fillId="0" borderId="0"/>
    <xf numFmtId="43" fontId="66" fillId="0" borderId="0" applyFont="0" applyFill="0" applyBorder="0" applyAlignment="0" applyProtection="0"/>
    <xf numFmtId="41" fontId="66" fillId="0" borderId="0" applyFont="0" applyFill="0" applyBorder="0" applyAlignment="0" applyProtection="0"/>
    <xf numFmtId="3" fontId="230" fillId="0" borderId="0" applyFont="0" applyFill="0" applyBorder="0" applyAlignment="0" applyProtection="0"/>
    <xf numFmtId="178" fontId="23" fillId="0" borderId="0" applyFont="0" applyFill="0" applyBorder="0" applyAlignment="0" applyProtection="0"/>
    <xf numFmtId="179" fontId="23" fillId="0" borderId="0" applyFon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113" fillId="0" borderId="0" applyNumberFormat="0" applyFill="0" applyBorder="0" applyAlignment="0" applyProtection="0"/>
    <xf numFmtId="0" fontId="25"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113"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3" fillId="0" borderId="0" applyFont="0" applyFill="0" applyBorder="0" applyAlignment="0" applyProtection="0"/>
    <xf numFmtId="0" fontId="11" fillId="0" borderId="0"/>
    <xf numFmtId="0" fontId="45" fillId="15" borderId="51" applyNumberFormat="0" applyAlignment="0" applyProtection="0"/>
    <xf numFmtId="0" fontId="45" fillId="15" borderId="51" applyNumberFormat="0" applyAlignment="0" applyProtection="0"/>
    <xf numFmtId="0" fontId="45" fillId="15" borderId="51" applyNumberFormat="0" applyAlignment="0" applyProtection="0"/>
    <xf numFmtId="0" fontId="45" fillId="15" borderId="51" applyNumberFormat="0" applyAlignment="0" applyProtection="0"/>
    <xf numFmtId="171" fontId="232" fillId="0" borderId="49" applyFont="0" applyBorder="0" applyAlignment="0"/>
    <xf numFmtId="171" fontId="232" fillId="0" borderId="49" applyFont="0" applyBorder="0" applyAlignment="0"/>
    <xf numFmtId="0" fontId="130" fillId="63" borderId="0"/>
    <xf numFmtId="41" fontId="23" fillId="0" borderId="0" applyFont="0" applyFill="0" applyBorder="0" applyAlignment="0" applyProtection="0"/>
    <xf numFmtId="273" fontId="23" fillId="0" borderId="0" applyFont="0" applyFill="0" applyBorder="0" applyAlignment="0" applyProtection="0"/>
    <xf numFmtId="273" fontId="23" fillId="0" borderId="0" applyFont="0" applyFill="0" applyBorder="0" applyAlignment="0" applyProtection="0"/>
    <xf numFmtId="41" fontId="23" fillId="0" borderId="0" applyFont="0" applyFill="0" applyBorder="0" applyAlignment="0" applyProtection="0"/>
    <xf numFmtId="14" fontId="13" fillId="0" borderId="0">
      <alignment horizontal="center" wrapText="1"/>
      <protection locked="0"/>
    </xf>
    <xf numFmtId="14" fontId="13" fillId="0" borderId="0">
      <alignment horizontal="center" wrapText="1"/>
      <protection locked="0"/>
    </xf>
    <xf numFmtId="229" fontId="23" fillId="0" borderId="0" applyFont="0" applyFill="0" applyBorder="0" applyAlignment="0" applyProtection="0"/>
    <xf numFmtId="230" fontId="34" fillId="0" borderId="0" applyFont="0" applyFill="0" applyBorder="0" applyAlignment="0" applyProtection="0"/>
    <xf numFmtId="230" fontId="34" fillId="0" borderId="0" applyFont="0" applyFill="0" applyBorder="0" applyAlignment="0" applyProtection="0"/>
    <xf numFmtId="229" fontId="23" fillId="0" borderId="0" applyFont="0" applyFill="0" applyBorder="0" applyAlignment="0" applyProtection="0"/>
    <xf numFmtId="307" fontId="23" fillId="0" borderId="0" applyFont="0" applyFill="0" applyBorder="0" applyAlignment="0" applyProtection="0"/>
    <xf numFmtId="308" fontId="34" fillId="0" borderId="0" applyFont="0" applyFill="0" applyBorder="0" applyAlignment="0" applyProtection="0"/>
    <xf numFmtId="308" fontId="34" fillId="0" borderId="0" applyFont="0" applyFill="0" applyBorder="0" applyAlignment="0" applyProtection="0"/>
    <xf numFmtId="307"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9" fontId="23" fillId="0" borderId="0" applyFont="0" applyFill="0" applyBorder="0" applyAlignment="0" applyProtection="0"/>
    <xf numFmtId="9" fontId="9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2" fillId="0" borderId="0" applyFont="0" applyFill="0" applyBorder="0" applyAlignment="0" applyProtection="0"/>
    <xf numFmtId="0" fontId="23" fillId="0" borderId="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9" fontId="129" fillId="0" borderId="0" applyFont="0" applyFill="0" applyBorder="0" applyAlignment="0" applyProtection="0"/>
    <xf numFmtId="9" fontId="233" fillId="0" borderId="0" applyFont="0" applyFill="0" applyBorder="0" applyAlignment="0" applyProtection="0"/>
    <xf numFmtId="9" fontId="134" fillId="0" borderId="0" applyFont="0" applyFill="0" applyBorder="0" applyAlignment="0" applyProtection="0"/>
    <xf numFmtId="9" fontId="27" fillId="0" borderId="52" applyNumberFormat="0" applyBorder="0"/>
    <xf numFmtId="9" fontId="27" fillId="0" borderId="52" applyNumberFormat="0" applyBorder="0"/>
    <xf numFmtId="0" fontId="234" fillId="0" borderId="0"/>
    <xf numFmtId="0" fontId="23" fillId="0" borderId="0" applyFill="0" applyBorder="0" applyAlignment="0"/>
    <xf numFmtId="232" fontId="34" fillId="0" borderId="0" applyFill="0" applyBorder="0" applyAlignment="0"/>
    <xf numFmtId="232" fontId="34"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225" fontId="36" fillId="0" borderId="0" applyFill="0" applyBorder="0" applyAlignment="0"/>
    <xf numFmtId="226" fontId="34" fillId="0" borderId="0" applyFill="0" applyBorder="0" applyAlignment="0"/>
    <xf numFmtId="226" fontId="34" fillId="0" borderId="0" applyFill="0" applyBorder="0" applyAlignment="0"/>
    <xf numFmtId="225" fontId="36" fillId="0" borderId="0" applyFill="0" applyBorder="0" applyAlignment="0"/>
    <xf numFmtId="186" fontId="36" fillId="0" borderId="0" applyFill="0" applyBorder="0" applyAlignment="0"/>
    <xf numFmtId="232" fontId="34" fillId="0" borderId="0" applyFill="0" applyBorder="0" applyAlignment="0"/>
    <xf numFmtId="232" fontId="34" fillId="0" borderId="0" applyFill="0" applyBorder="0" applyAlignment="0"/>
    <xf numFmtId="186" fontId="36" fillId="0" borderId="0" applyFill="0" applyBorder="0" applyAlignment="0"/>
    <xf numFmtId="233" fontId="36" fillId="0" borderId="0" applyFill="0" applyBorder="0" applyAlignment="0"/>
    <xf numFmtId="234" fontId="34" fillId="0" borderId="0" applyFill="0" applyBorder="0" applyAlignment="0"/>
    <xf numFmtId="234" fontId="34" fillId="0" borderId="0" applyFill="0" applyBorder="0" applyAlignment="0"/>
    <xf numFmtId="233" fontId="36" fillId="0" borderId="0" applyFill="0" applyBorder="0" applyAlignment="0"/>
    <xf numFmtId="225" fontId="36" fillId="0" borderId="0" applyFill="0" applyBorder="0" applyAlignment="0"/>
    <xf numFmtId="226" fontId="34" fillId="0" borderId="0" applyFill="0" applyBorder="0" applyAlignment="0"/>
    <xf numFmtId="226" fontId="34" fillId="0" borderId="0" applyFill="0" applyBorder="0" applyAlignment="0"/>
    <xf numFmtId="225" fontId="36" fillId="0" borderId="0" applyFill="0" applyBorder="0" applyAlignment="0"/>
    <xf numFmtId="4" fontId="160" fillId="0" borderId="0">
      <alignment horizontal="right"/>
    </xf>
    <xf numFmtId="0" fontId="235" fillId="0" borderId="0"/>
    <xf numFmtId="0" fontId="24" fillId="0" borderId="0"/>
    <xf numFmtId="0" fontId="24" fillId="0" borderId="0"/>
    <xf numFmtId="0" fontId="235" fillId="0" borderId="0"/>
    <xf numFmtId="0" fontId="27" fillId="0" borderId="0" applyNumberFormat="0" applyFont="0" applyFill="0" applyBorder="0" applyAlignment="0" applyProtection="0">
      <alignment horizontal="left"/>
    </xf>
    <xf numFmtId="0" fontId="27" fillId="0" borderId="0" applyNumberFormat="0" applyFont="0" applyFill="0" applyBorder="0" applyAlignment="0" applyProtection="0">
      <alignment horizontal="left"/>
    </xf>
    <xf numFmtId="0" fontId="236" fillId="0" borderId="41">
      <alignment horizontal="center"/>
    </xf>
    <xf numFmtId="0" fontId="237" fillId="0" borderId="53" applyFont="0">
      <alignment horizontal="left"/>
    </xf>
    <xf numFmtId="0" fontId="237" fillId="0" borderId="53" applyFont="0">
      <alignment horizontal="left"/>
    </xf>
    <xf numFmtId="0" fontId="237" fillId="0" borderId="53">
      <alignment horizontal="left"/>
    </xf>
    <xf numFmtId="0" fontId="237" fillId="0" borderId="53">
      <alignment horizontal="left"/>
    </xf>
    <xf numFmtId="1" fontId="23" fillId="0" borderId="12" applyNumberFormat="0" applyFill="0" applyAlignment="0" applyProtection="0">
      <alignment horizontal="center" vertical="center"/>
    </xf>
    <xf numFmtId="1" fontId="23" fillId="0" borderId="12" applyNumberFormat="0" applyFill="0" applyAlignment="0" applyProtection="0">
      <alignment horizontal="center" vertical="center"/>
    </xf>
    <xf numFmtId="1" fontId="23" fillId="0" borderId="12" applyNumberFormat="0" applyFill="0" applyAlignment="0" applyProtection="0">
      <alignment horizontal="center" vertical="center"/>
    </xf>
    <xf numFmtId="0" fontId="238" fillId="64" borderId="0" applyNumberFormat="0" applyFont="0" applyBorder="0" applyAlignment="0">
      <alignment horizontal="center"/>
    </xf>
    <xf numFmtId="4" fontId="239" fillId="0" borderId="0">
      <alignment horizontal="right"/>
    </xf>
    <xf numFmtId="14" fontId="240" fillId="0" borderId="0" applyNumberFormat="0" applyFill="0" applyBorder="0" applyAlignment="0" applyProtection="0">
      <alignment horizontal="left"/>
    </xf>
    <xf numFmtId="0" fontId="204" fillId="0" borderId="0" applyNumberFormat="0" applyFill="0" applyBorder="0" applyAlignment="0" applyProtection="0">
      <alignment vertical="top"/>
      <protection locked="0"/>
    </xf>
    <xf numFmtId="0" fontId="34" fillId="0" borderId="0"/>
    <xf numFmtId="0" fontId="36" fillId="0" borderId="49"/>
    <xf numFmtId="202" fontId="57" fillId="0" borderId="0" applyFont="0" applyFill="0" applyBorder="0" applyAlignment="0" applyProtection="0"/>
    <xf numFmtId="0" fontId="36" fillId="0" borderId="49"/>
    <xf numFmtId="0" fontId="36" fillId="0" borderId="49"/>
    <xf numFmtId="189" fontId="57" fillId="0" borderId="0" applyFont="0" applyFill="0" applyBorder="0" applyAlignment="0" applyProtection="0"/>
    <xf numFmtId="0" fontId="36" fillId="0" borderId="49"/>
    <xf numFmtId="0" fontId="36" fillId="0" borderId="49"/>
    <xf numFmtId="0" fontId="36" fillId="0" borderId="49"/>
    <xf numFmtId="0" fontId="36" fillId="0" borderId="49"/>
    <xf numFmtId="0" fontId="36" fillId="0" borderId="49"/>
    <xf numFmtId="189" fontId="57" fillId="0" borderId="0" applyFont="0" applyFill="0" applyBorder="0" applyAlignment="0" applyProtection="0"/>
    <xf numFmtId="0" fontId="36" fillId="0" borderId="49"/>
    <xf numFmtId="0" fontId="36" fillId="0" borderId="49"/>
    <xf numFmtId="0" fontId="36" fillId="0" borderId="49"/>
    <xf numFmtId="0" fontId="36" fillId="0" borderId="49"/>
    <xf numFmtId="0" fontId="36" fillId="0" borderId="49"/>
    <xf numFmtId="0" fontId="36" fillId="0" borderId="49"/>
    <xf numFmtId="0" fontId="36" fillId="0" borderId="49"/>
    <xf numFmtId="0" fontId="36" fillId="0" borderId="49"/>
    <xf numFmtId="0" fontId="36" fillId="0" borderId="49"/>
    <xf numFmtId="0" fontId="36" fillId="0" borderId="49"/>
    <xf numFmtId="0" fontId="36" fillId="0" borderId="49"/>
    <xf numFmtId="0" fontId="36" fillId="0" borderId="49"/>
    <xf numFmtId="0" fontId="36" fillId="0" borderId="49"/>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1" fontId="57" fillId="0" borderId="0" applyFont="0" applyFill="0" applyBorder="0" applyAlignment="0" applyProtection="0"/>
    <xf numFmtId="0" fontId="36" fillId="0" borderId="49"/>
    <xf numFmtId="189" fontId="57" fillId="0" borderId="0" applyFont="0" applyFill="0" applyBorder="0" applyAlignment="0" applyProtection="0"/>
    <xf numFmtId="0" fontId="36" fillId="0" borderId="49" applyNumberFormat="0" applyFont="0" applyBorder="0" applyAlignment="0"/>
    <xf numFmtId="0" fontId="36" fillId="0" borderId="49" applyNumberFormat="0" applyFont="0" applyBorder="0" applyAlignment="0"/>
    <xf numFmtId="0" fontId="36" fillId="0" borderId="49" applyNumberFormat="0" applyFont="0" applyBorder="0" applyAlignment="0"/>
    <xf numFmtId="0" fontId="36" fillId="0" borderId="49" applyNumberFormat="0" applyFont="0" applyBorder="0" applyAlignment="0"/>
    <xf numFmtId="0" fontId="36" fillId="0" borderId="49" applyNumberFormat="0" applyFont="0" applyBorder="0" applyAlignment="0"/>
    <xf numFmtId="0" fontId="36" fillId="0" borderId="49" applyNumberFormat="0" applyFont="0" applyBorder="0" applyAlignment="0"/>
    <xf numFmtId="0" fontId="36" fillId="0" borderId="49" applyNumberFormat="0" applyFont="0" applyBorder="0" applyAlignment="0"/>
    <xf numFmtId="0" fontId="36" fillId="0" borderId="49" applyNumberFormat="0" applyFont="0" applyBorder="0" applyAlignment="0"/>
    <xf numFmtId="4" fontId="241" fillId="65" borderId="54" applyNumberFormat="0" applyProtection="0">
      <alignment vertical="center"/>
    </xf>
    <xf numFmtId="4" fontId="242" fillId="65" borderId="54" applyNumberFormat="0" applyProtection="0">
      <alignment vertical="center"/>
    </xf>
    <xf numFmtId="4" fontId="243" fillId="65" borderId="54" applyNumberFormat="0" applyProtection="0">
      <alignment horizontal="left" vertical="center" indent="1"/>
    </xf>
    <xf numFmtId="4" fontId="243" fillId="66" borderId="0" applyNumberFormat="0" applyProtection="0">
      <alignment horizontal="left" vertical="center" indent="1"/>
    </xf>
    <xf numFmtId="4" fontId="243" fillId="67" borderId="54" applyNumberFormat="0" applyProtection="0">
      <alignment horizontal="right" vertical="center"/>
    </xf>
    <xf numFmtId="4" fontId="243" fillId="68" borderId="54" applyNumberFormat="0" applyProtection="0">
      <alignment horizontal="right" vertical="center"/>
    </xf>
    <xf numFmtId="4" fontId="243" fillId="69" borderId="54" applyNumberFormat="0" applyProtection="0">
      <alignment horizontal="right" vertical="center"/>
    </xf>
    <xf numFmtId="4" fontId="243" fillId="70" borderId="54" applyNumberFormat="0" applyProtection="0">
      <alignment horizontal="right" vertical="center"/>
    </xf>
    <xf numFmtId="4" fontId="243" fillId="71" borderId="54" applyNumberFormat="0" applyProtection="0">
      <alignment horizontal="right" vertical="center"/>
    </xf>
    <xf numFmtId="4" fontId="243" fillId="72" borderId="54" applyNumberFormat="0" applyProtection="0">
      <alignment horizontal="right" vertical="center"/>
    </xf>
    <xf numFmtId="4" fontId="243" fillId="73" borderId="54" applyNumberFormat="0" applyProtection="0">
      <alignment horizontal="right" vertical="center"/>
    </xf>
    <xf numFmtId="4" fontId="243" fillId="74" borderId="54" applyNumberFormat="0" applyProtection="0">
      <alignment horizontal="right" vertical="center"/>
    </xf>
    <xf numFmtId="4" fontId="243" fillId="75" borderId="54" applyNumberFormat="0" applyProtection="0">
      <alignment horizontal="right" vertical="center"/>
    </xf>
    <xf numFmtId="4" fontId="241" fillId="76" borderId="55" applyNumberFormat="0" applyProtection="0">
      <alignment horizontal="left" vertical="center" indent="1"/>
    </xf>
    <xf numFmtId="4" fontId="241" fillId="77" borderId="0" applyNumberFormat="0" applyProtection="0">
      <alignment horizontal="left" vertical="center" indent="1"/>
    </xf>
    <xf numFmtId="4" fontId="241" fillId="66" borderId="0" applyNumberFormat="0" applyProtection="0">
      <alignment horizontal="left" vertical="center" indent="1"/>
    </xf>
    <xf numFmtId="4" fontId="243" fillId="77" borderId="54" applyNumberFormat="0" applyProtection="0">
      <alignment horizontal="right" vertical="center"/>
    </xf>
    <xf numFmtId="4" fontId="49" fillId="77" borderId="0" applyNumberFormat="0" applyProtection="0">
      <alignment horizontal="left" vertical="center" indent="1"/>
    </xf>
    <xf numFmtId="4" fontId="49" fillId="77" borderId="0" applyNumberFormat="0" applyProtection="0">
      <alignment horizontal="left" vertical="center" indent="1"/>
    </xf>
    <xf numFmtId="4" fontId="49" fillId="66" borderId="0" applyNumberFormat="0" applyProtection="0">
      <alignment horizontal="left" vertical="center" indent="1"/>
    </xf>
    <xf numFmtId="4" fontId="49" fillId="66" borderId="0" applyNumberFormat="0" applyProtection="0">
      <alignment horizontal="left" vertical="center" indent="1"/>
    </xf>
    <xf numFmtId="4" fontId="243" fillId="55" borderId="54" applyNumberFormat="0" applyProtection="0">
      <alignment vertical="center"/>
    </xf>
    <xf numFmtId="4" fontId="244" fillId="55" borderId="54" applyNumberFormat="0" applyProtection="0">
      <alignment vertical="center"/>
    </xf>
    <xf numFmtId="4" fontId="241" fillId="77" borderId="56" applyNumberFormat="0" applyProtection="0">
      <alignment horizontal="left" vertical="center" indent="1"/>
    </xf>
    <xf numFmtId="4" fontId="243" fillId="55" borderId="54" applyNumberFormat="0" applyProtection="0">
      <alignment horizontal="right" vertical="center"/>
    </xf>
    <xf numFmtId="4" fontId="244" fillId="55" borderId="54" applyNumberFormat="0" applyProtection="0">
      <alignment horizontal="right" vertical="center"/>
    </xf>
    <xf numFmtId="4" fontId="241" fillId="77" borderId="54" applyNumberFormat="0" applyProtection="0">
      <alignment horizontal="left" vertical="center" indent="1"/>
    </xf>
    <xf numFmtId="4" fontId="245" fillId="57" borderId="56" applyNumberFormat="0" applyProtection="0">
      <alignment horizontal="left" vertical="center" indent="1"/>
    </xf>
    <xf numFmtId="4" fontId="246" fillId="55" borderId="54" applyNumberFormat="0" applyProtection="0">
      <alignment horizontal="right" vertical="center"/>
    </xf>
    <xf numFmtId="0" fontId="6" fillId="0" borderId="0">
      <alignment vertical="center"/>
    </xf>
    <xf numFmtId="0" fontId="247" fillId="0" borderId="0">
      <alignment horizontal="left"/>
    </xf>
    <xf numFmtId="38" fontId="60" fillId="0" borderId="0" applyFont="0" applyFill="0" applyBorder="0" applyAlignment="0" applyProtection="0"/>
    <xf numFmtId="40" fontId="60" fillId="0" borderId="0" applyFont="0" applyFill="0" applyBorder="0" applyAlignment="0" applyProtection="0"/>
    <xf numFmtId="309" fontId="248" fillId="0" borderId="0" applyFont="0" applyFill="0" applyBorder="0" applyAlignment="0" applyProtection="0"/>
    <xf numFmtId="0" fontId="238" fillId="1" borderId="40" applyNumberFormat="0" applyFont="0" applyAlignment="0">
      <alignment horizontal="center"/>
    </xf>
    <xf numFmtId="0" fontId="198" fillId="0" borderId="0" applyNumberFormat="0" applyFill="0" applyBorder="0" applyAlignment="0" applyProtection="0">
      <alignment vertical="top"/>
      <protection locked="0"/>
    </xf>
    <xf numFmtId="4" fontId="23" fillId="0" borderId="12" applyBorder="0"/>
    <xf numFmtId="2" fontId="23" fillId="0" borderId="12"/>
    <xf numFmtId="3" fontId="22" fillId="0" borderId="0"/>
    <xf numFmtId="0" fontId="249" fillId="0" borderId="0" applyNumberFormat="0" applyFill="0" applyBorder="0" applyAlignment="0">
      <alignment horizontal="center"/>
    </xf>
    <xf numFmtId="0" fontId="250" fillId="0" borderId="38" applyNumberFormat="0" applyFill="0" applyBorder="0" applyAlignment="0" applyProtection="0"/>
    <xf numFmtId="1" fontId="23" fillId="0" borderId="0"/>
    <xf numFmtId="171" fontId="251" fillId="0" borderId="0" applyNumberFormat="0" applyBorder="0" applyAlignment="0">
      <alignment horizontal="centerContinuous"/>
    </xf>
    <xf numFmtId="0" fontId="25" fillId="0" borderId="12">
      <alignment horizontal="center"/>
    </xf>
    <xf numFmtId="0" fontId="36" fillId="0" borderId="0"/>
    <xf numFmtId="0" fontId="252" fillId="0" borderId="0"/>
    <xf numFmtId="0" fontId="252" fillId="0" borderId="0"/>
    <xf numFmtId="0" fontId="49" fillId="0" borderId="0">
      <alignment vertical="top"/>
    </xf>
    <xf numFmtId="2" fontId="23"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0" fontId="192" fillId="0" borderId="40">
      <alignment horizontal="left" vertical="center"/>
    </xf>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0" fontId="192" fillId="0" borderId="39" applyNumberFormat="0" applyAlignment="0" applyProtection="0">
      <alignment horizontal="left" vertical="center"/>
    </xf>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0" fontId="192" fillId="0" borderId="0" applyNumberForma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0" fontId="193" fillId="0" borderId="0" applyNumberForma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253" fillId="0" borderId="0" applyFont="0" applyFill="0" applyBorder="0" applyAlignment="0" applyProtection="0"/>
    <xf numFmtId="183" fontId="59" fillId="0" borderId="0" applyFont="0" applyFill="0" applyBorder="0" applyAlignment="0" applyProtection="0"/>
    <xf numFmtId="203" fontId="23" fillId="0" borderId="0" applyFont="0" applyFill="0" applyBorder="0" applyAlignment="0" applyProtection="0"/>
    <xf numFmtId="183" fontId="59" fillId="0" borderId="0" applyFont="0" applyFill="0" applyBorder="0" applyAlignment="0" applyProtection="0"/>
    <xf numFmtId="183" fontId="253" fillId="0" borderId="0" applyFont="0" applyFill="0" applyBorder="0" applyAlignment="0" applyProtection="0"/>
    <xf numFmtId="183" fontId="59" fillId="0" borderId="0" applyFont="0" applyFill="0" applyBorder="0" applyAlignment="0" applyProtection="0"/>
    <xf numFmtId="171" fontId="26"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0" fontId="79" fillId="0" borderId="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0" fontId="254" fillId="0" borderId="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0" fontId="113" fillId="0" borderId="0"/>
    <xf numFmtId="0" fontId="113" fillId="0" borderId="0"/>
    <xf numFmtId="310" fontId="62" fillId="0" borderId="0" applyFont="0" applyFill="0" applyBorder="0" applyAlignment="0" applyProtection="0"/>
    <xf numFmtId="192" fontId="61" fillId="0" borderId="0" applyFont="0" applyFill="0" applyBorder="0" applyAlignment="0" applyProtection="0"/>
    <xf numFmtId="193" fontId="62" fillId="0" borderId="0" applyFont="0" applyFill="0" applyBorder="0" applyAlignment="0" applyProtection="0"/>
    <xf numFmtId="192" fontId="61" fillId="0" borderId="0" applyFont="0" applyFill="0" applyBorder="0" applyAlignment="0" applyProtection="0"/>
    <xf numFmtId="192" fontId="61" fillId="0" borderId="0" applyFont="0" applyFill="0" applyBorder="0" applyAlignment="0" applyProtection="0"/>
    <xf numFmtId="192" fontId="61" fillId="0" borderId="0" applyFont="0" applyFill="0" applyBorder="0" applyAlignment="0" applyProtection="0"/>
    <xf numFmtId="0" fontId="62" fillId="0" borderId="0" applyFont="0" applyFill="0" applyBorder="0" applyAlignment="0" applyProtection="0"/>
    <xf numFmtId="311" fontId="61" fillId="0" borderId="0" applyFont="0" applyFill="0" applyBorder="0" applyAlignment="0" applyProtection="0"/>
    <xf numFmtId="312" fontId="23" fillId="0" borderId="0" applyFont="0" applyFill="0" applyBorder="0" applyAlignment="0" applyProtection="0"/>
    <xf numFmtId="313" fontId="23" fillId="0" borderId="0" applyFont="0" applyFill="0" applyBorder="0" applyAlignment="0" applyProtection="0"/>
    <xf numFmtId="0" fontId="113" fillId="0" borderId="0"/>
    <xf numFmtId="0" fontId="113" fillId="0" borderId="0"/>
    <xf numFmtId="311" fontId="61" fillId="0" borderId="0" applyFont="0" applyFill="0" applyBorder="0" applyAlignment="0" applyProtection="0"/>
    <xf numFmtId="311" fontId="61" fillId="0" borderId="0" applyFont="0" applyFill="0" applyBorder="0" applyAlignment="0" applyProtection="0"/>
    <xf numFmtId="311" fontId="61" fillId="0" borderId="0" applyFont="0" applyFill="0" applyBorder="0" applyAlignment="0" applyProtection="0"/>
    <xf numFmtId="239" fontId="79" fillId="0" borderId="0" applyFont="0" applyFill="0" applyBorder="0" applyAlignment="0" applyProtection="0"/>
    <xf numFmtId="314" fontId="61" fillId="0" borderId="0" applyFont="0" applyFill="0" applyBorder="0" applyAlignment="0" applyProtection="0"/>
    <xf numFmtId="315" fontId="68" fillId="0" borderId="0" applyFont="0" applyFill="0" applyBorder="0" applyAlignment="0" applyProtection="0"/>
    <xf numFmtId="314" fontId="61" fillId="0" borderId="0" applyFont="0" applyFill="0" applyBorder="0" applyAlignment="0" applyProtection="0"/>
    <xf numFmtId="314" fontId="61" fillId="0" borderId="0" applyFont="0" applyFill="0" applyBorder="0" applyAlignment="0" applyProtection="0"/>
    <xf numFmtId="314" fontId="61" fillId="0" borderId="0" applyFont="0" applyFill="0" applyBorder="0" applyAlignment="0" applyProtection="0"/>
    <xf numFmtId="0" fontId="68" fillId="0" borderId="0" applyFont="0" applyFill="0" applyBorder="0" applyAlignment="0" applyProtection="0"/>
    <xf numFmtId="0" fontId="147" fillId="0" borderId="0" applyNumberFormat="0" applyFont="0" applyFill="0" applyAlignment="0"/>
    <xf numFmtId="189" fontId="57" fillId="0" borderId="0" applyFont="0" applyFill="0" applyBorder="0" applyAlignment="0" applyProtection="0"/>
    <xf numFmtId="189" fontId="57" fillId="0" borderId="0" applyFont="0" applyFill="0" applyBorder="0" applyAlignment="0" applyProtection="0"/>
    <xf numFmtId="0" fontId="147" fillId="0" borderId="0" applyNumberFormat="0" applyFont="0" applyFill="0" applyAlignment="0"/>
    <xf numFmtId="201" fontId="57" fillId="0" borderId="0" applyFont="0" applyFill="0" applyBorder="0" applyAlignment="0" applyProtection="0"/>
    <xf numFmtId="44"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42" fontId="57" fillId="0" borderId="0" applyFont="0" applyFill="0" applyBorder="0" applyAlignment="0" applyProtection="0"/>
    <xf numFmtId="0" fontId="23" fillId="0" borderId="26" applyNumberFormat="0" applyFont="0" applyFill="0" applyAlignment="0" applyProtection="0"/>
    <xf numFmtId="316" fontId="113" fillId="0" borderId="0" applyFont="0" applyFill="0" applyBorder="0" applyAlignment="0" applyProtection="0"/>
    <xf numFmtId="42" fontId="57" fillId="0" borderId="0" applyFont="0" applyFill="0" applyBorder="0" applyAlignment="0" applyProtection="0"/>
    <xf numFmtId="197" fontId="57" fillId="0" borderId="0" applyFont="0" applyFill="0" applyBorder="0" applyAlignment="0" applyProtection="0"/>
    <xf numFmtId="198" fontId="22" fillId="0" borderId="0" applyFont="0" applyFill="0" applyBorder="0" applyAlignment="0" applyProtection="0"/>
    <xf numFmtId="198" fontId="57" fillId="0" borderId="0" applyFont="0" applyFill="0" applyBorder="0" applyAlignment="0" applyProtection="0"/>
    <xf numFmtId="190" fontId="57" fillId="0" borderId="0" applyFont="0" applyFill="0" applyBorder="0" applyAlignment="0" applyProtection="0"/>
    <xf numFmtId="0" fontId="34" fillId="0" borderId="0"/>
    <xf numFmtId="316" fontId="113" fillId="0" borderId="0" applyFont="0" applyFill="0" applyBorder="0" applyAlignment="0" applyProtection="0"/>
    <xf numFmtId="0" fontId="23" fillId="0" borderId="26" applyNumberFormat="0" applyFont="0" applyFill="0" applyAlignment="0" applyProtection="0"/>
    <xf numFmtId="316" fontId="113" fillId="0" borderId="0" applyFont="0" applyFill="0" applyBorder="0" applyAlignment="0" applyProtection="0"/>
    <xf numFmtId="316" fontId="113" fillId="0" borderId="0" applyFont="0" applyFill="0" applyBorder="0" applyAlignment="0" applyProtection="0"/>
    <xf numFmtId="0" fontId="113" fillId="0" borderId="0"/>
    <xf numFmtId="0" fontId="113" fillId="0" borderId="0"/>
    <xf numFmtId="189" fontId="57" fillId="0" borderId="0" applyFont="0" applyFill="0" applyBorder="0" applyAlignment="0" applyProtection="0"/>
    <xf numFmtId="189" fontId="57" fillId="0" borderId="0" applyFont="0" applyFill="0" applyBorder="0" applyAlignment="0" applyProtection="0"/>
    <xf numFmtId="189" fontId="57" fillId="0" borderId="0" applyFont="0" applyFill="0" applyBorder="0" applyAlignment="0" applyProtection="0"/>
    <xf numFmtId="202" fontId="57" fillId="0" borderId="0" applyFont="0" applyFill="0" applyBorder="0" applyAlignment="0" applyProtection="0"/>
    <xf numFmtId="201" fontId="57" fillId="0" borderId="0" applyFont="0" applyFill="0" applyBorder="0" applyAlignment="0" applyProtection="0"/>
    <xf numFmtId="0" fontId="147" fillId="0" borderId="0" applyNumberFormat="0" applyFont="0" applyFill="0" applyAlignment="0"/>
    <xf numFmtId="189" fontId="57" fillId="0" borderId="0" applyFont="0" applyFill="0" applyBorder="0" applyAlignment="0" applyProtection="0"/>
    <xf numFmtId="189" fontId="57" fillId="0" borderId="0" applyFont="0" applyFill="0" applyBorder="0" applyAlignment="0" applyProtection="0"/>
    <xf numFmtId="317" fontId="26" fillId="0" borderId="0" applyFont="0" applyFill="0" applyBorder="0" applyAlignment="0" applyProtection="0"/>
    <xf numFmtId="42" fontId="57" fillId="0" borderId="0" applyFont="0" applyFill="0" applyBorder="0" applyAlignment="0" applyProtection="0"/>
    <xf numFmtId="42" fontId="57" fillId="0" borderId="0" applyFont="0" applyFill="0" applyBorder="0" applyAlignment="0" applyProtection="0"/>
    <xf numFmtId="42" fontId="57" fillId="0" borderId="0" applyFont="0" applyFill="0" applyBorder="0" applyAlignment="0" applyProtection="0"/>
    <xf numFmtId="42" fontId="57" fillId="0" borderId="0" applyFont="0" applyFill="0" applyBorder="0" applyAlignment="0" applyProtection="0"/>
    <xf numFmtId="199" fontId="57" fillId="0" borderId="0" applyFont="0" applyFill="0" applyBorder="0" applyAlignment="0" applyProtection="0"/>
    <xf numFmtId="190" fontId="57" fillId="0" borderId="0" applyFont="0" applyFill="0" applyBorder="0" applyAlignment="0" applyProtection="0"/>
    <xf numFmtId="0" fontId="23" fillId="0" borderId="26" applyNumberFormat="0" applyFont="0" applyFill="0" applyAlignment="0" applyProtection="0"/>
    <xf numFmtId="316" fontId="113" fillId="0" borderId="0" applyFont="0" applyFill="0" applyBorder="0" applyAlignment="0" applyProtection="0"/>
    <xf numFmtId="316" fontId="113" fillId="0" borderId="0" applyFont="0" applyFill="0" applyBorder="0" applyAlignment="0" applyProtection="0"/>
    <xf numFmtId="0" fontId="23" fillId="0" borderId="0"/>
    <xf numFmtId="0" fontId="23" fillId="0" borderId="0"/>
    <xf numFmtId="0" fontId="23" fillId="0" borderId="0"/>
    <xf numFmtId="0" fontId="23" fillId="0" borderId="0"/>
    <xf numFmtId="201" fontId="57" fillId="0" borderId="0" applyFont="0" applyFill="0" applyBorder="0" applyAlignment="0" applyProtection="0"/>
    <xf numFmtId="187" fontId="57" fillId="0" borderId="0" applyFont="0" applyFill="0" applyBorder="0" applyAlignment="0" applyProtection="0"/>
    <xf numFmtId="187" fontId="57" fillId="0" borderId="0" applyFont="0" applyFill="0" applyBorder="0" applyAlignment="0" applyProtection="0"/>
    <xf numFmtId="201" fontId="57" fillId="0" borderId="0" applyFont="0" applyFill="0" applyBorder="0" applyAlignment="0" applyProtection="0"/>
    <xf numFmtId="0" fontId="23" fillId="0" borderId="0"/>
    <xf numFmtId="178" fontId="23" fillId="0" borderId="0" applyFont="0" applyFill="0" applyBorder="0" applyAlignment="0" applyProtection="0"/>
    <xf numFmtId="38" fontId="79" fillId="0" borderId="0" applyFont="0" applyFill="0" applyBorder="0" applyAlignment="0" applyProtection="0"/>
    <xf numFmtId="38" fontId="59" fillId="0" borderId="0" applyFont="0" applyFill="0" applyBorder="0" applyAlignment="0" applyProtection="0"/>
    <xf numFmtId="178" fontId="23" fillId="0" borderId="0" applyFont="0" applyFill="0" applyBorder="0" applyAlignment="0" applyProtection="0"/>
    <xf numFmtId="38" fontId="79"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38" fontId="59" fillId="0" borderId="0" applyFont="0" applyFill="0" applyBorder="0" applyAlignment="0" applyProtection="0"/>
    <xf numFmtId="0" fontId="23" fillId="0" borderId="0"/>
    <xf numFmtId="3" fontId="23" fillId="0" borderId="0" applyFont="0" applyFill="0" applyBorder="0" applyAlignment="0" applyProtection="0"/>
    <xf numFmtId="0" fontId="23" fillId="0" borderId="0"/>
    <xf numFmtId="0" fontId="23" fillId="0" borderId="0"/>
    <xf numFmtId="0" fontId="23" fillId="0" borderId="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255" fontId="23"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60"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318" fontId="34" fillId="0" borderId="0" applyFont="0" applyFill="0" applyBorder="0" applyAlignment="0" applyProtection="0"/>
    <xf numFmtId="318" fontId="34"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319" fontId="34" fillId="0" borderId="0" applyFont="0" applyFill="0" applyBorder="0" applyAlignment="0" applyProtection="0"/>
    <xf numFmtId="319" fontId="34"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0" fontId="23"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83" fontId="59" fillId="0" borderId="0" applyFont="0" applyFill="0" applyBorder="0" applyAlignment="0" applyProtection="0"/>
    <xf numFmtId="14" fontId="255" fillId="0" borderId="0"/>
    <xf numFmtId="0" fontId="256" fillId="0" borderId="0"/>
    <xf numFmtId="0" fontId="257" fillId="0" borderId="0"/>
    <xf numFmtId="0" fontId="258" fillId="0" borderId="0">
      <alignment horizontal="center"/>
    </xf>
    <xf numFmtId="0" fontId="259" fillId="0" borderId="5">
      <alignment horizontal="center" vertical="center"/>
    </xf>
    <xf numFmtId="0" fontId="260" fillId="0" borderId="33" applyAlignment="0">
      <alignment horizontal="center" vertical="center" wrapText="1"/>
    </xf>
    <xf numFmtId="0" fontId="261" fillId="0" borderId="33">
      <alignment horizontal="center" vertical="center" wrapText="1"/>
    </xf>
    <xf numFmtId="3" fontId="26" fillId="0" borderId="0"/>
    <xf numFmtId="0" fontId="262" fillId="0" borderId="14"/>
    <xf numFmtId="0" fontId="213" fillId="0" borderId="0"/>
    <xf numFmtId="40" fontId="263" fillId="0" borderId="0" applyBorder="0">
      <alignment horizontal="right"/>
    </xf>
    <xf numFmtId="0" fontId="264" fillId="0" borderId="0"/>
    <xf numFmtId="320" fontId="113" fillId="0" borderId="57">
      <alignment horizontal="right" vertical="center"/>
    </xf>
    <xf numFmtId="211" fontId="25" fillId="0" borderId="57">
      <alignment horizontal="right" vertical="center"/>
    </xf>
    <xf numFmtId="0" fontId="265" fillId="0" borderId="58" applyNumberFormat="0" applyFill="0" applyAlignment="0" applyProtection="0"/>
    <xf numFmtId="0" fontId="184" fillId="23" borderId="0" applyNumberFormat="0" applyBorder="0" applyAlignment="0" applyProtection="0"/>
    <xf numFmtId="321" fontId="25" fillId="0" borderId="57">
      <alignment horizontal="right" vertical="center"/>
    </xf>
    <xf numFmtId="321" fontId="25" fillId="0" borderId="57">
      <alignment horizontal="right" vertical="center"/>
    </xf>
    <xf numFmtId="321" fontId="25" fillId="0" borderId="57">
      <alignment horizontal="right" vertical="center"/>
    </xf>
    <xf numFmtId="321" fontId="25" fillId="0" borderId="57">
      <alignment horizontal="right" vertical="center"/>
    </xf>
    <xf numFmtId="321" fontId="25" fillId="0" borderId="57">
      <alignment horizontal="right" vertical="center"/>
    </xf>
    <xf numFmtId="321" fontId="25" fillId="0" borderId="57">
      <alignment horizontal="right" vertical="center"/>
    </xf>
    <xf numFmtId="321" fontId="25" fillId="0" borderId="57">
      <alignment horizontal="right" vertical="center"/>
    </xf>
    <xf numFmtId="321" fontId="25" fillId="0" borderId="57">
      <alignment horizontal="right" vertical="center"/>
    </xf>
    <xf numFmtId="321" fontId="25" fillId="0" borderId="57">
      <alignment horizontal="right" vertical="center"/>
    </xf>
    <xf numFmtId="321" fontId="25" fillId="0" borderId="57">
      <alignment horizontal="right" vertical="center"/>
    </xf>
    <xf numFmtId="321" fontId="25"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320" fontId="113" fillId="0" borderId="57">
      <alignment horizontal="right" vertical="center"/>
    </xf>
    <xf numFmtId="322" fontId="98" fillId="0" borderId="57">
      <alignment horizontal="right" vertical="center"/>
    </xf>
    <xf numFmtId="322" fontId="98"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230" fontId="25"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23" fontId="98" fillId="0" borderId="57">
      <alignment horizontal="right" vertical="center"/>
    </xf>
    <xf numFmtId="324"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5" fontId="113" fillId="0" borderId="57">
      <alignment horizontal="right" vertical="center"/>
    </xf>
    <xf numFmtId="322" fontId="98" fillId="0" borderId="57">
      <alignment horizontal="right" vertical="center"/>
    </xf>
    <xf numFmtId="230" fontId="25" fillId="0" borderId="57">
      <alignment horizontal="right" vertical="center"/>
    </xf>
    <xf numFmtId="230" fontId="25" fillId="0" borderId="57">
      <alignment horizontal="right" vertical="center"/>
    </xf>
    <xf numFmtId="296" fontId="266" fillId="0" borderId="57">
      <alignment horizontal="right" vertical="center"/>
    </xf>
    <xf numFmtId="230" fontId="25" fillId="0" borderId="57">
      <alignment horizontal="right" vertical="center"/>
    </xf>
    <xf numFmtId="21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21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21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3" fontId="98" fillId="0" borderId="57">
      <alignment horizontal="right" vertical="center"/>
    </xf>
    <xf numFmtId="296" fontId="266" fillId="0" borderId="57">
      <alignment horizontal="right" vertical="center"/>
    </xf>
    <xf numFmtId="296" fontId="266" fillId="0" borderId="57">
      <alignment horizontal="right" vertical="center"/>
    </xf>
    <xf numFmtId="296" fontId="266"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21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21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21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320" fontId="113" fillId="0" borderId="57">
      <alignment horizontal="right" vertical="center"/>
    </xf>
    <xf numFmtId="320" fontId="113" fillId="0" borderId="57">
      <alignment horizontal="right" vertical="center"/>
    </xf>
    <xf numFmtId="326" fontId="267" fillId="19" borderId="59" applyFont="0" applyFill="0" applyBorder="0"/>
    <xf numFmtId="324"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0" fontId="113" fillId="0" borderId="57">
      <alignment horizontal="right" vertical="center"/>
    </xf>
    <xf numFmtId="320" fontId="113" fillId="0" borderId="57">
      <alignment horizontal="right" vertical="center"/>
    </xf>
    <xf numFmtId="324" fontId="113" fillId="0" borderId="57">
      <alignment horizontal="right" vertical="center"/>
    </xf>
    <xf numFmtId="320" fontId="113"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322" fontId="98"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327" fontId="23" fillId="0" borderId="57">
      <alignment horizontal="right" vertical="center"/>
    </xf>
    <xf numFmtId="327" fontId="23" fillId="0" borderId="57">
      <alignment horizontal="right" vertical="center"/>
    </xf>
    <xf numFmtId="328" fontId="57"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167" fontId="34" fillId="0" borderId="57">
      <alignment horizontal="right" vertical="center"/>
    </xf>
    <xf numFmtId="230" fontId="25"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230" fontId="25" fillId="0" borderId="57">
      <alignment horizontal="right" vertical="center"/>
    </xf>
    <xf numFmtId="239" fontId="113" fillId="0" borderId="57">
      <alignment horizontal="right" vertical="center"/>
    </xf>
    <xf numFmtId="239" fontId="113" fillId="0" borderId="57">
      <alignment horizontal="right" vertical="center"/>
    </xf>
    <xf numFmtId="239" fontId="113" fillId="0" borderId="57">
      <alignment horizontal="right" vertical="center"/>
    </xf>
    <xf numFmtId="320" fontId="113" fillId="0" borderId="57">
      <alignment horizontal="right" vertical="center"/>
    </xf>
    <xf numFmtId="239" fontId="113" fillId="0" borderId="57">
      <alignment horizontal="right" vertical="center"/>
    </xf>
    <xf numFmtId="329" fontId="25" fillId="0" borderId="57">
      <alignment horizontal="right" vertical="center"/>
    </xf>
    <xf numFmtId="329" fontId="25" fillId="0" borderId="57">
      <alignment horizontal="right" vertical="center"/>
    </xf>
    <xf numFmtId="329" fontId="25" fillId="0" borderId="57">
      <alignment horizontal="right" vertical="center"/>
    </xf>
    <xf numFmtId="329" fontId="25" fillId="0" borderId="57">
      <alignment horizontal="right" vertical="center"/>
    </xf>
    <xf numFmtId="328" fontId="57" fillId="0" borderId="57">
      <alignment horizontal="right" vertical="center"/>
    </xf>
    <xf numFmtId="328" fontId="57" fillId="0" borderId="57">
      <alignment horizontal="right" vertical="center"/>
    </xf>
    <xf numFmtId="328" fontId="57" fillId="0" borderId="57">
      <alignment horizontal="right" vertical="center"/>
    </xf>
    <xf numFmtId="328" fontId="57"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167" fontId="34" fillId="0" borderId="57">
      <alignment horizontal="right" vertical="center"/>
    </xf>
    <xf numFmtId="167" fontId="34" fillId="0" borderId="57">
      <alignment horizontal="right" vertical="center"/>
    </xf>
    <xf numFmtId="323" fontId="98" fillId="0" borderId="57">
      <alignment horizontal="right" vertical="center"/>
    </xf>
    <xf numFmtId="167" fontId="34" fillId="0" borderId="57">
      <alignment horizontal="right" vertical="center"/>
    </xf>
    <xf numFmtId="167" fontId="34" fillId="0" borderId="57">
      <alignment horizontal="right" vertical="center"/>
    </xf>
    <xf numFmtId="167" fontId="34" fillId="0" borderId="57">
      <alignment horizontal="right" vertical="center"/>
    </xf>
    <xf numFmtId="167" fontId="34" fillId="0" borderId="57">
      <alignment horizontal="right" vertical="center"/>
    </xf>
    <xf numFmtId="330" fontId="23" fillId="0" borderId="57">
      <alignment horizontal="right" vertical="center"/>
    </xf>
    <xf numFmtId="330" fontId="23" fillId="0" borderId="57">
      <alignment horizontal="right" vertical="center"/>
    </xf>
    <xf numFmtId="330" fontId="23" fillId="0" borderId="57">
      <alignment horizontal="right" vertical="center"/>
    </xf>
    <xf numFmtId="330" fontId="23" fillId="0" borderId="57">
      <alignment horizontal="right" vertical="center"/>
    </xf>
    <xf numFmtId="230" fontId="25" fillId="0" borderId="57">
      <alignment horizontal="right" vertical="center"/>
    </xf>
    <xf numFmtId="230" fontId="25" fillId="0" borderId="57">
      <alignment horizontal="right" vertical="center"/>
    </xf>
    <xf numFmtId="322" fontId="98" fillId="0" borderId="57">
      <alignment horizontal="right" vertical="center"/>
    </xf>
    <xf numFmtId="230" fontId="25" fillId="0" borderId="57">
      <alignment horizontal="right" vertical="center"/>
    </xf>
    <xf numFmtId="320" fontId="113" fillId="0" borderId="57">
      <alignment horizontal="right" vertical="center"/>
    </xf>
    <xf numFmtId="230" fontId="25" fillId="0" borderId="57">
      <alignment horizontal="right" vertical="center"/>
    </xf>
    <xf numFmtId="320" fontId="113" fillId="0" borderId="57">
      <alignment horizontal="right" vertical="center"/>
    </xf>
    <xf numFmtId="331" fontId="25" fillId="0" borderId="57">
      <alignment horizontal="right" vertical="center"/>
    </xf>
    <xf numFmtId="331" fontId="25"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329" fontId="25" fillId="0" borderId="57">
      <alignment horizontal="right" vertical="center"/>
    </xf>
    <xf numFmtId="329" fontId="25" fillId="0" borderId="57">
      <alignment horizontal="right" vertical="center"/>
    </xf>
    <xf numFmtId="329" fontId="25" fillId="0" borderId="57">
      <alignment horizontal="right" vertical="center"/>
    </xf>
    <xf numFmtId="329" fontId="25" fillId="0" borderId="57">
      <alignment horizontal="right" vertical="center"/>
    </xf>
    <xf numFmtId="230" fontId="25" fillId="0" borderId="57">
      <alignment horizontal="right" vertical="center"/>
    </xf>
    <xf numFmtId="167" fontId="34" fillId="0" borderId="57">
      <alignment horizontal="right" vertical="center"/>
    </xf>
    <xf numFmtId="230" fontId="25"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32" fontId="26" fillId="0" borderId="57">
      <alignment horizontal="right" vertical="center"/>
    </xf>
    <xf numFmtId="333" fontId="25" fillId="0" borderId="57">
      <alignment horizontal="right" vertical="center"/>
    </xf>
    <xf numFmtId="333" fontId="25" fillId="0" borderId="57">
      <alignment horizontal="right" vertical="center"/>
    </xf>
    <xf numFmtId="332" fontId="26" fillId="0" borderId="57">
      <alignment horizontal="right" vertical="center"/>
    </xf>
    <xf numFmtId="332" fontId="26" fillId="0" borderId="57">
      <alignment horizontal="right" vertical="center"/>
    </xf>
    <xf numFmtId="332" fontId="26" fillId="0" borderId="57">
      <alignment horizontal="right" vertical="center"/>
    </xf>
    <xf numFmtId="332" fontId="26" fillId="0" borderId="57">
      <alignment horizontal="right" vertical="center"/>
    </xf>
    <xf numFmtId="332" fontId="26" fillId="0" borderId="57">
      <alignment horizontal="right" vertical="center"/>
    </xf>
    <xf numFmtId="332" fontId="26" fillId="0" borderId="57">
      <alignment horizontal="right" vertical="center"/>
    </xf>
    <xf numFmtId="332" fontId="26" fillId="0" borderId="57">
      <alignment horizontal="right" vertical="center"/>
    </xf>
    <xf numFmtId="332" fontId="26" fillId="0" borderId="57">
      <alignment horizontal="right" vertical="center"/>
    </xf>
    <xf numFmtId="332" fontId="26" fillId="0" borderId="57">
      <alignment horizontal="right" vertical="center"/>
    </xf>
    <xf numFmtId="332" fontId="26" fillId="0" borderId="57">
      <alignment horizontal="right" vertical="center"/>
    </xf>
    <xf numFmtId="332" fontId="26" fillId="0" borderId="57">
      <alignment horizontal="right" vertical="center"/>
    </xf>
    <xf numFmtId="332" fontId="26" fillId="0" borderId="57">
      <alignment horizontal="right" vertical="center"/>
    </xf>
    <xf numFmtId="332" fontId="26" fillId="0" borderId="57">
      <alignment horizontal="right" vertical="center"/>
    </xf>
    <xf numFmtId="332" fontId="26" fillId="0" borderId="57">
      <alignment horizontal="right" vertical="center"/>
    </xf>
    <xf numFmtId="332" fontId="26" fillId="0" borderId="57">
      <alignment horizontal="right" vertical="center"/>
    </xf>
    <xf numFmtId="332" fontId="26" fillId="0" borderId="57">
      <alignment horizontal="right" vertical="center"/>
    </xf>
    <xf numFmtId="323" fontId="98" fillId="0" borderId="57">
      <alignment horizontal="right" vertical="center"/>
    </xf>
    <xf numFmtId="320" fontId="113" fillId="0" borderId="57">
      <alignment horizontal="right"/>
    </xf>
    <xf numFmtId="333" fontId="25" fillId="0" borderId="57">
      <alignment horizontal="right" vertical="center"/>
    </xf>
    <xf numFmtId="333" fontId="25" fillId="0" borderId="57">
      <alignment horizontal="right" vertical="center"/>
    </xf>
    <xf numFmtId="332" fontId="26" fillId="0" borderId="57">
      <alignment horizontal="right" vertical="center"/>
    </xf>
    <xf numFmtId="332" fontId="26" fillId="0" borderId="57">
      <alignment horizontal="right" vertical="center"/>
    </xf>
    <xf numFmtId="332" fontId="26" fillId="0" borderId="57">
      <alignment horizontal="right" vertical="center"/>
    </xf>
    <xf numFmtId="334" fontId="25" fillId="0" borderId="57">
      <alignment horizontal="right" vertical="center"/>
    </xf>
    <xf numFmtId="335" fontId="268" fillId="0" borderId="57">
      <alignment horizontal="right" vertical="center"/>
    </xf>
    <xf numFmtId="336" fontId="98" fillId="0" borderId="57">
      <alignment horizontal="right" vertical="center"/>
    </xf>
    <xf numFmtId="336" fontId="98" fillId="0" borderId="57">
      <alignment horizontal="right" vertical="center"/>
    </xf>
    <xf numFmtId="332" fontId="26" fillId="0" borderId="57">
      <alignment horizontal="right" vertical="center"/>
    </xf>
    <xf numFmtId="332" fontId="26" fillId="0" borderId="57">
      <alignment horizontal="right" vertical="center"/>
    </xf>
    <xf numFmtId="332" fontId="26" fillId="0" borderId="57">
      <alignment horizontal="right" vertical="center"/>
    </xf>
    <xf numFmtId="332" fontId="26" fillId="0" borderId="57">
      <alignment horizontal="right" vertical="center"/>
    </xf>
    <xf numFmtId="332" fontId="26" fillId="0" borderId="57">
      <alignment horizontal="right" vertical="center"/>
    </xf>
    <xf numFmtId="332" fontId="26" fillId="0" borderId="57">
      <alignment horizontal="right" vertical="center"/>
    </xf>
    <xf numFmtId="332" fontId="26" fillId="0" borderId="57">
      <alignment horizontal="right" vertical="center"/>
    </xf>
    <xf numFmtId="323" fontId="98" fillId="0" borderId="57">
      <alignment horizontal="right" vertical="center"/>
    </xf>
    <xf numFmtId="333" fontId="25" fillId="0" borderId="57">
      <alignment horizontal="right" vertical="center"/>
    </xf>
    <xf numFmtId="326" fontId="267" fillId="19" borderId="59" applyFont="0" applyFill="0" applyBorder="0"/>
    <xf numFmtId="326" fontId="267" fillId="19" borderId="59" applyFont="0" applyFill="0" applyBorder="0"/>
    <xf numFmtId="320" fontId="113" fillId="0" borderId="57">
      <alignment horizontal="right" vertical="center"/>
    </xf>
    <xf numFmtId="322" fontId="98"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37" fontId="113" fillId="0" borderId="57">
      <alignment horizontal="right" vertical="center"/>
    </xf>
    <xf numFmtId="337" fontId="113" fillId="0" borderId="57">
      <alignment horizontal="right" vertical="center"/>
    </xf>
    <xf numFmtId="337" fontId="113" fillId="0" borderId="57">
      <alignment horizontal="right" vertical="center"/>
    </xf>
    <xf numFmtId="337" fontId="113" fillId="0" borderId="57">
      <alignment horizontal="right" vertical="center"/>
    </xf>
    <xf numFmtId="337" fontId="113" fillId="0" borderId="57">
      <alignment horizontal="right" vertical="center"/>
    </xf>
    <xf numFmtId="337" fontId="113" fillId="0" borderId="57">
      <alignment horizontal="right" vertical="center"/>
    </xf>
    <xf numFmtId="337" fontId="113" fillId="0" borderId="57">
      <alignment horizontal="right" vertical="center"/>
    </xf>
    <xf numFmtId="337" fontId="113" fillId="0" borderId="57">
      <alignment horizontal="right" vertical="center"/>
    </xf>
    <xf numFmtId="337" fontId="113" fillId="0" borderId="57">
      <alignment horizontal="right" vertical="center"/>
    </xf>
    <xf numFmtId="337" fontId="113"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8" fontId="57" fillId="0" borderId="57">
      <alignment horizontal="right" vertical="center"/>
    </xf>
    <xf numFmtId="328" fontId="57" fillId="0" borderId="57">
      <alignment horizontal="right" vertical="center"/>
    </xf>
    <xf numFmtId="328" fontId="57" fillId="0" borderId="57">
      <alignment horizontal="right" vertical="center"/>
    </xf>
    <xf numFmtId="328" fontId="57" fillId="0" borderId="57">
      <alignment horizontal="right" vertical="center"/>
    </xf>
    <xf numFmtId="328" fontId="57" fillId="0" borderId="57">
      <alignment horizontal="right" vertical="center"/>
    </xf>
    <xf numFmtId="328" fontId="57" fillId="0" borderId="57">
      <alignment horizontal="right" vertical="center"/>
    </xf>
    <xf numFmtId="328" fontId="57" fillId="0" borderId="57">
      <alignment horizontal="right" vertical="center"/>
    </xf>
    <xf numFmtId="328" fontId="57" fillId="0" borderId="57">
      <alignment horizontal="right" vertical="center"/>
    </xf>
    <xf numFmtId="328" fontId="57" fillId="0" borderId="57">
      <alignment horizontal="right" vertical="center"/>
    </xf>
    <xf numFmtId="328" fontId="57" fillId="0" borderId="57">
      <alignment horizontal="right" vertical="center"/>
    </xf>
    <xf numFmtId="328" fontId="57" fillId="0" borderId="57">
      <alignment horizontal="right" vertical="center"/>
    </xf>
    <xf numFmtId="328" fontId="57" fillId="0" borderId="57">
      <alignment horizontal="right" vertical="center"/>
    </xf>
    <xf numFmtId="322" fontId="98" fillId="0" borderId="57">
      <alignment horizontal="right" vertical="center"/>
    </xf>
    <xf numFmtId="338" fontId="2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37" fontId="113" fillId="0" borderId="57">
      <alignment horizontal="right" vertical="center"/>
    </xf>
    <xf numFmtId="325" fontId="113" fillId="0" borderId="57">
      <alignment horizontal="right" vertical="center"/>
    </xf>
    <xf numFmtId="320" fontId="113" fillId="0" borderId="57">
      <alignment horizontal="right" vertical="center"/>
    </xf>
    <xf numFmtId="339" fontId="113" fillId="0" borderId="57">
      <alignment horizontal="right" vertical="center"/>
    </xf>
    <xf numFmtId="339" fontId="113"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323" fontId="98" fillId="0" borderId="57">
      <alignment horizontal="right" vertical="center"/>
    </xf>
    <xf numFmtId="334" fontId="25" fillId="0" borderId="57">
      <alignment horizontal="right" vertical="center"/>
    </xf>
    <xf numFmtId="230" fontId="25" fillId="0" borderId="57">
      <alignment horizontal="right" vertical="center"/>
    </xf>
    <xf numFmtId="328" fontId="57" fillId="0" borderId="57">
      <alignment horizontal="right" vertical="center"/>
    </xf>
    <xf numFmtId="339" fontId="113"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39" fontId="113" fillId="0" borderId="57">
      <alignment horizontal="right" vertical="center"/>
    </xf>
    <xf numFmtId="339" fontId="113" fillId="0" borderId="57">
      <alignment horizontal="right" vertical="center"/>
    </xf>
    <xf numFmtId="339" fontId="113" fillId="0" borderId="57">
      <alignment horizontal="right" vertical="center"/>
    </xf>
    <xf numFmtId="328" fontId="57" fillId="0" borderId="57">
      <alignment horizontal="right" vertical="center"/>
    </xf>
    <xf numFmtId="328" fontId="57"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3" fontId="98" fillId="0" borderId="57">
      <alignment horizontal="right" vertical="center"/>
    </xf>
    <xf numFmtId="323" fontId="98" fillId="0" borderId="57">
      <alignment horizontal="right" vertical="center"/>
    </xf>
    <xf numFmtId="339" fontId="113" fillId="0" borderId="57">
      <alignment horizontal="right" vertical="center"/>
    </xf>
    <xf numFmtId="322" fontId="98" fillId="0" borderId="57">
      <alignment horizontal="right" vertical="center"/>
    </xf>
    <xf numFmtId="322" fontId="98" fillId="0" borderId="57">
      <alignment horizontal="right" vertical="center"/>
    </xf>
    <xf numFmtId="320" fontId="113" fillId="0" borderId="57">
      <alignment horizontal="right" vertical="center"/>
    </xf>
    <xf numFmtId="230" fontId="25"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3" fontId="98" fillId="0" borderId="57">
      <alignment horizontal="right" vertical="center"/>
    </xf>
    <xf numFmtId="339" fontId="113"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230" fontId="25"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6" fontId="267" fillId="19" borderId="59" applyFont="0" applyFill="0" applyBorder="0"/>
    <xf numFmtId="320" fontId="113" fillId="0" borderId="57">
      <alignment horizontal="right" vertical="center"/>
    </xf>
    <xf numFmtId="338" fontId="23" fillId="0" borderId="57">
      <alignment horizontal="right" vertical="center"/>
    </xf>
    <xf numFmtId="338" fontId="23" fillId="0" borderId="57">
      <alignment horizontal="right" vertical="center"/>
    </xf>
    <xf numFmtId="338" fontId="23" fillId="0" borderId="57">
      <alignment horizontal="right" vertical="center"/>
    </xf>
    <xf numFmtId="338" fontId="23" fillId="0" borderId="57">
      <alignment horizontal="right" vertical="center"/>
    </xf>
    <xf numFmtId="328" fontId="57" fillId="0" borderId="57">
      <alignment horizontal="right" vertical="center"/>
    </xf>
    <xf numFmtId="328" fontId="57" fillId="0" borderId="57">
      <alignment horizontal="right" vertical="center"/>
    </xf>
    <xf numFmtId="328" fontId="57" fillId="0" borderId="57">
      <alignment horizontal="right" vertical="center"/>
    </xf>
    <xf numFmtId="328" fontId="57" fillId="0" borderId="57">
      <alignment horizontal="right" vertical="center"/>
    </xf>
    <xf numFmtId="332" fontId="26" fillId="0" borderId="57">
      <alignment horizontal="right" vertical="center"/>
    </xf>
    <xf numFmtId="332" fontId="26" fillId="0" borderId="57">
      <alignment horizontal="right" vertical="center"/>
    </xf>
    <xf numFmtId="332" fontId="26"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320" fontId="113" fillId="0" borderId="57">
      <alignment horizontal="right" vertical="center"/>
    </xf>
    <xf numFmtId="329" fontId="25" fillId="0" borderId="57">
      <alignment horizontal="right" vertical="center"/>
    </xf>
    <xf numFmtId="324" fontId="113" fillId="0" borderId="57">
      <alignment horizontal="right" vertical="center"/>
    </xf>
    <xf numFmtId="230" fontId="25" fillId="0" borderId="57">
      <alignment horizontal="right" vertical="center"/>
    </xf>
    <xf numFmtId="323" fontId="98"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9" fontId="25" fillId="0" borderId="57">
      <alignment horizontal="right" vertical="center"/>
    </xf>
    <xf numFmtId="340" fontId="25" fillId="0" borderId="57">
      <alignment horizontal="right" vertical="center"/>
    </xf>
    <xf numFmtId="340" fontId="25" fillId="0" borderId="57">
      <alignment horizontal="right" vertical="center"/>
    </xf>
    <xf numFmtId="230" fontId="25" fillId="0" borderId="57">
      <alignment horizontal="right" vertical="center"/>
    </xf>
    <xf numFmtId="337" fontId="113" fillId="0" borderId="57">
      <alignment horizontal="right" vertical="center"/>
    </xf>
    <xf numFmtId="337" fontId="113" fillId="0" borderId="57">
      <alignment horizontal="right" vertical="center"/>
    </xf>
    <xf numFmtId="337" fontId="113" fillId="0" borderId="57">
      <alignment horizontal="right" vertical="center"/>
    </xf>
    <xf numFmtId="337" fontId="113" fillId="0" borderId="57">
      <alignment horizontal="right" vertical="center"/>
    </xf>
    <xf numFmtId="337" fontId="113" fillId="0" borderId="57">
      <alignment horizontal="right" vertical="center"/>
    </xf>
    <xf numFmtId="332" fontId="26" fillId="0" borderId="57">
      <alignment horizontal="right" vertical="center"/>
    </xf>
    <xf numFmtId="323" fontId="98" fillId="0" borderId="57">
      <alignment horizontal="right" vertical="center"/>
    </xf>
    <xf numFmtId="323" fontId="98"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230" fontId="25" fillId="0" borderId="57">
      <alignment horizontal="right" vertical="center"/>
    </xf>
    <xf numFmtId="230" fontId="25" fillId="0" borderId="57">
      <alignment horizontal="right" vertical="center"/>
    </xf>
    <xf numFmtId="291" fontId="22" fillId="0" borderId="57">
      <alignment horizontal="right" vertical="center"/>
    </xf>
    <xf numFmtId="341" fontId="25" fillId="0" borderId="57">
      <alignment horizontal="right" vertical="center"/>
    </xf>
    <xf numFmtId="341" fontId="25" fillId="0" borderId="57">
      <alignment horizontal="right" vertical="center"/>
    </xf>
    <xf numFmtId="341" fontId="25" fillId="0" borderId="57">
      <alignment horizontal="right" vertical="center"/>
    </xf>
    <xf numFmtId="341" fontId="25" fillId="0" borderId="57">
      <alignment horizontal="right" vertical="center"/>
    </xf>
    <xf numFmtId="341" fontId="25" fillId="0" borderId="57">
      <alignment horizontal="right" vertical="center"/>
    </xf>
    <xf numFmtId="341" fontId="25" fillId="0" borderId="57">
      <alignment horizontal="right" vertical="center"/>
    </xf>
    <xf numFmtId="339" fontId="113" fillId="0" borderId="57">
      <alignment horizontal="right" vertical="center"/>
    </xf>
    <xf numFmtId="326" fontId="267" fillId="19" borderId="59" applyFont="0" applyFill="0" applyBorder="0"/>
    <xf numFmtId="230" fontId="25"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3" fontId="98" fillId="0" borderId="57">
      <alignment horizontal="right" vertical="center"/>
    </xf>
    <xf numFmtId="326" fontId="267" fillId="19" borderId="59" applyFont="0" applyFill="0" applyBorder="0"/>
    <xf numFmtId="230" fontId="25"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338" fontId="23" fillId="0" borderId="57">
      <alignment horizontal="right" vertical="center"/>
    </xf>
    <xf numFmtId="338" fontId="23" fillId="0" borderId="57">
      <alignment horizontal="right" vertical="center"/>
    </xf>
    <xf numFmtId="338" fontId="23" fillId="0" borderId="57">
      <alignment horizontal="right" vertical="center"/>
    </xf>
    <xf numFmtId="338" fontId="2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9" fontId="25" fillId="0" borderId="57">
      <alignment horizontal="right" vertical="center"/>
    </xf>
    <xf numFmtId="329" fontId="25" fillId="0" borderId="57">
      <alignment horizontal="right" vertical="center"/>
    </xf>
    <xf numFmtId="329" fontId="25" fillId="0" borderId="57">
      <alignment horizontal="right" vertical="center"/>
    </xf>
    <xf numFmtId="329" fontId="25" fillId="0" borderId="57">
      <alignment horizontal="right" vertical="center"/>
    </xf>
    <xf numFmtId="320" fontId="113" fillId="0" borderId="57">
      <alignment horizontal="right" vertical="center"/>
    </xf>
    <xf numFmtId="322" fontId="98" fillId="0" borderId="57">
      <alignment horizontal="right" vertical="center"/>
    </xf>
    <xf numFmtId="338" fontId="23" fillId="0" borderId="57">
      <alignment horizontal="right" vertical="center"/>
    </xf>
    <xf numFmtId="338" fontId="23" fillId="0" borderId="57">
      <alignment horizontal="right" vertical="center"/>
    </xf>
    <xf numFmtId="338" fontId="23" fillId="0" borderId="57">
      <alignment horizontal="right" vertical="center"/>
    </xf>
    <xf numFmtId="338" fontId="2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230" fontId="25" fillId="0" borderId="57">
      <alignment horizontal="right" vertical="center"/>
    </xf>
    <xf numFmtId="332" fontId="26"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38" fontId="23" fillId="0" borderId="57">
      <alignment horizontal="right" vertical="center"/>
    </xf>
    <xf numFmtId="322" fontId="98" fillId="0" borderId="57">
      <alignment horizontal="right" vertical="center"/>
    </xf>
    <xf numFmtId="230" fontId="25" fillId="0" borderId="57">
      <alignment horizontal="right" vertical="center"/>
    </xf>
    <xf numFmtId="230" fontId="25"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2" fontId="98" fillId="0" borderId="57">
      <alignment horizontal="right" vertical="center"/>
    </xf>
    <xf numFmtId="342" fontId="98" fillId="0" borderId="57">
      <alignment horizontal="right" vertical="center"/>
    </xf>
    <xf numFmtId="342" fontId="98" fillId="0" borderId="57">
      <alignment horizontal="right" vertical="center"/>
    </xf>
    <xf numFmtId="337" fontId="113" fillId="0" borderId="57">
      <alignment horizontal="right" vertical="center"/>
    </xf>
    <xf numFmtId="337" fontId="113" fillId="0" borderId="57">
      <alignment horizontal="right" vertical="center"/>
    </xf>
    <xf numFmtId="337" fontId="113" fillId="0" borderId="57">
      <alignment horizontal="right" vertical="center"/>
    </xf>
    <xf numFmtId="337" fontId="113" fillId="0" borderId="57">
      <alignment horizontal="right" vertical="center"/>
    </xf>
    <xf numFmtId="337" fontId="113" fillId="0" borderId="57">
      <alignment horizontal="right" vertical="center"/>
    </xf>
    <xf numFmtId="337"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38" fontId="23" fillId="0" borderId="57">
      <alignment horizontal="right" vertical="center"/>
    </xf>
    <xf numFmtId="338" fontId="23" fillId="0" borderId="57">
      <alignment horizontal="right" vertical="center"/>
    </xf>
    <xf numFmtId="338" fontId="23" fillId="0" borderId="57">
      <alignment horizontal="right" vertical="center"/>
    </xf>
    <xf numFmtId="338" fontId="23" fillId="0" borderId="57">
      <alignment horizontal="right" vertical="center"/>
    </xf>
    <xf numFmtId="338" fontId="23" fillId="0" borderId="57">
      <alignment horizontal="right" vertical="center"/>
    </xf>
    <xf numFmtId="338" fontId="23" fillId="0" borderId="57">
      <alignment horizontal="right" vertical="center"/>
    </xf>
    <xf numFmtId="338" fontId="23" fillId="0" borderId="57">
      <alignment horizontal="right" vertical="center"/>
    </xf>
    <xf numFmtId="338" fontId="23" fillId="0" borderId="57">
      <alignment horizontal="right" vertical="center"/>
    </xf>
    <xf numFmtId="320" fontId="113" fillId="0" borderId="57">
      <alignment horizontal="right" vertical="center"/>
    </xf>
    <xf numFmtId="230" fontId="25" fillId="0" borderId="57">
      <alignment horizontal="right" vertical="center"/>
    </xf>
    <xf numFmtId="326" fontId="267" fillId="19" borderId="59" applyFont="0" applyFill="0" applyBorder="0"/>
    <xf numFmtId="230" fontId="25" fillId="0" borderId="57">
      <alignment horizontal="right" vertical="center"/>
    </xf>
    <xf numFmtId="230" fontId="25" fillId="0" borderId="57">
      <alignment horizontal="right" vertical="center"/>
    </xf>
    <xf numFmtId="328" fontId="57" fillId="0" borderId="57">
      <alignment horizontal="right" vertical="center"/>
    </xf>
    <xf numFmtId="328" fontId="57" fillId="0" borderId="57">
      <alignment horizontal="right" vertical="center"/>
    </xf>
    <xf numFmtId="328" fontId="57" fillId="0" borderId="57">
      <alignment horizontal="right" vertical="center"/>
    </xf>
    <xf numFmtId="328" fontId="57" fillId="0" borderId="57">
      <alignment horizontal="right" vertical="center"/>
    </xf>
    <xf numFmtId="337" fontId="113" fillId="0" borderId="57">
      <alignment horizontal="right" vertical="center"/>
    </xf>
    <xf numFmtId="338" fontId="23" fillId="0" borderId="57">
      <alignment horizontal="right" vertical="center"/>
    </xf>
    <xf numFmtId="338" fontId="23" fillId="0" borderId="57">
      <alignment horizontal="right" vertical="center"/>
    </xf>
    <xf numFmtId="338" fontId="23" fillId="0" borderId="57">
      <alignment horizontal="right" vertical="center"/>
    </xf>
    <xf numFmtId="338" fontId="23" fillId="0" borderId="57">
      <alignment horizontal="right" vertical="center"/>
    </xf>
    <xf numFmtId="338" fontId="23" fillId="0" borderId="57">
      <alignment horizontal="right" vertical="center"/>
    </xf>
    <xf numFmtId="323" fontId="98" fillId="0" borderId="57">
      <alignment horizontal="right" vertical="center"/>
    </xf>
    <xf numFmtId="322" fontId="98" fillId="0" borderId="57">
      <alignment horizontal="right" vertical="center"/>
    </xf>
    <xf numFmtId="329" fontId="25" fillId="0" borderId="57">
      <alignment horizontal="right" vertical="center"/>
    </xf>
    <xf numFmtId="329" fontId="25" fillId="0" borderId="57">
      <alignment horizontal="right" vertical="center"/>
    </xf>
    <xf numFmtId="329" fontId="25" fillId="0" borderId="57">
      <alignment horizontal="right" vertical="center"/>
    </xf>
    <xf numFmtId="329" fontId="25" fillId="0" borderId="57">
      <alignment horizontal="right" vertical="center"/>
    </xf>
    <xf numFmtId="320" fontId="113" fillId="0" borderId="57">
      <alignment horizontal="right" vertical="center"/>
    </xf>
    <xf numFmtId="230" fontId="25" fillId="0" borderId="57">
      <alignment horizontal="right" vertical="center"/>
    </xf>
    <xf numFmtId="230" fontId="25" fillId="0" borderId="57">
      <alignment horizontal="right" vertical="center"/>
    </xf>
    <xf numFmtId="320" fontId="113" fillId="0" borderId="57">
      <alignment horizontal="right" vertical="center"/>
    </xf>
    <xf numFmtId="320" fontId="113" fillId="0" borderId="57">
      <alignment horizontal="right" vertical="center"/>
    </xf>
    <xf numFmtId="239"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43" fontId="25" fillId="0" borderId="57">
      <alignment horizontal="right" vertical="center"/>
    </xf>
    <xf numFmtId="343" fontId="25" fillId="0" borderId="57">
      <alignment horizontal="right" vertical="center"/>
    </xf>
    <xf numFmtId="343" fontId="25" fillId="0" borderId="57">
      <alignment horizontal="right" vertical="center"/>
    </xf>
    <xf numFmtId="343" fontId="25" fillId="0" borderId="57">
      <alignment horizontal="right" vertical="center"/>
    </xf>
    <xf numFmtId="343" fontId="25" fillId="0" borderId="57">
      <alignment horizontal="right" vertical="center"/>
    </xf>
    <xf numFmtId="343" fontId="25" fillId="0" borderId="57">
      <alignment horizontal="right" vertical="center"/>
    </xf>
    <xf numFmtId="343" fontId="25" fillId="0" borderId="57">
      <alignment horizontal="right" vertical="center"/>
    </xf>
    <xf numFmtId="343" fontId="25" fillId="0" borderId="57">
      <alignment horizontal="right" vertical="center"/>
    </xf>
    <xf numFmtId="343" fontId="25" fillId="0" borderId="57">
      <alignment horizontal="right" vertical="center"/>
    </xf>
    <xf numFmtId="343" fontId="25" fillId="0" borderId="57">
      <alignment horizontal="right" vertical="center"/>
    </xf>
    <xf numFmtId="343" fontId="25" fillId="0" borderId="57">
      <alignment horizontal="right" vertical="center"/>
    </xf>
    <xf numFmtId="343" fontId="25" fillId="0" borderId="57">
      <alignment horizontal="right" vertical="center"/>
    </xf>
    <xf numFmtId="343" fontId="25" fillId="0" borderId="57">
      <alignment horizontal="right" vertical="center"/>
    </xf>
    <xf numFmtId="21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21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21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21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21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4" fontId="113"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181" fontId="25" fillId="0" borderId="57">
      <alignment horizontal="right" vertical="center"/>
    </xf>
    <xf numFmtId="181" fontId="25" fillId="0" borderId="57">
      <alignment horizontal="right" vertical="center"/>
    </xf>
    <xf numFmtId="181" fontId="25" fillId="0" borderId="57">
      <alignment horizontal="right" vertical="center"/>
    </xf>
    <xf numFmtId="181" fontId="25"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0" fontId="113" fillId="0" borderId="57">
      <alignment horizontal="right" vertical="center"/>
    </xf>
    <xf numFmtId="320" fontId="113" fillId="0" borderId="57">
      <alignment horizontal="right" vertical="center"/>
    </xf>
    <xf numFmtId="322" fontId="98" fillId="0" borderId="57">
      <alignment horizontal="right" vertical="center"/>
    </xf>
    <xf numFmtId="322" fontId="98"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211" fontId="25"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21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21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21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3" fontId="98" fillId="0" borderId="57">
      <alignment horizontal="right" vertical="center"/>
    </xf>
    <xf numFmtId="230" fontId="25" fillId="0" borderId="57">
      <alignment horizontal="right" vertical="center"/>
    </xf>
    <xf numFmtId="320" fontId="113" fillId="0" borderId="57">
      <alignment horizontal="right" vertical="center"/>
    </xf>
    <xf numFmtId="342" fontId="98"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42" fontId="98" fillId="0" borderId="57">
      <alignment horizontal="right" vertical="center"/>
    </xf>
    <xf numFmtId="323" fontId="98"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230" fontId="25" fillId="0" borderId="57">
      <alignment horizontal="right" vertical="center"/>
    </xf>
    <xf numFmtId="320" fontId="113" fillId="0" borderId="57">
      <alignment horizontal="right" vertical="center"/>
    </xf>
    <xf numFmtId="340" fontId="25"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230" fontId="25"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40" fontId="25" fillId="0" borderId="57">
      <alignment horizontal="right" vertical="center"/>
    </xf>
    <xf numFmtId="342" fontId="98" fillId="0" borderId="57">
      <alignment horizontal="right" vertical="center"/>
    </xf>
    <xf numFmtId="323" fontId="98" fillId="0" borderId="57">
      <alignment horizontal="right" vertical="center"/>
    </xf>
    <xf numFmtId="323" fontId="98" fillId="0" borderId="57">
      <alignment horizontal="right" vertical="center"/>
    </xf>
    <xf numFmtId="239" fontId="113" fillId="0" borderId="57">
      <alignment horizontal="right" vertical="center"/>
    </xf>
    <xf numFmtId="324" fontId="113" fillId="0" borderId="57">
      <alignment horizontal="right" vertical="center"/>
    </xf>
    <xf numFmtId="325"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21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21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8" fontId="57" fillId="0" borderId="57">
      <alignment horizontal="right" vertical="center"/>
    </xf>
    <xf numFmtId="321" fontId="25" fillId="0" borderId="57">
      <alignment horizontal="right" vertical="center"/>
    </xf>
    <xf numFmtId="320" fontId="113" fillId="0" borderId="57">
      <alignment horizontal="right"/>
    </xf>
    <xf numFmtId="230" fontId="25" fillId="0" borderId="57">
      <alignment horizontal="right" vertical="center"/>
    </xf>
    <xf numFmtId="230" fontId="25" fillId="0" borderId="57">
      <alignment horizontal="right" vertical="center"/>
    </xf>
    <xf numFmtId="230" fontId="25" fillId="0" borderId="57">
      <alignment horizontal="right" vertical="center"/>
    </xf>
    <xf numFmtId="341" fontId="25" fillId="0" borderId="57">
      <alignment horizontal="right" vertical="center"/>
    </xf>
    <xf numFmtId="341" fontId="25" fillId="0" borderId="57">
      <alignment horizontal="right" vertical="center"/>
    </xf>
    <xf numFmtId="341" fontId="25" fillId="0" borderId="57">
      <alignment horizontal="right" vertical="center"/>
    </xf>
    <xf numFmtId="21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25"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2" fontId="98" fillId="0" borderId="57">
      <alignment horizontal="right" vertical="center"/>
    </xf>
    <xf numFmtId="331" fontId="25" fillId="0" borderId="57">
      <alignment horizontal="right" vertical="center"/>
    </xf>
    <xf numFmtId="331" fontId="25" fillId="0" borderId="57">
      <alignment horizontal="right" vertical="center"/>
    </xf>
    <xf numFmtId="331" fontId="25" fillId="0" borderId="57">
      <alignment horizontal="right" vertical="center"/>
    </xf>
    <xf numFmtId="331" fontId="25" fillId="0" borderId="57">
      <alignment horizontal="right" vertical="center"/>
    </xf>
    <xf numFmtId="320" fontId="113"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0" fontId="113" fillId="0" borderId="57">
      <alignment horizontal="right" vertical="center"/>
    </xf>
    <xf numFmtId="328" fontId="57"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0" fontId="113" fillId="0" borderId="57">
      <alignment horizontal="right" vertical="center"/>
    </xf>
    <xf numFmtId="320" fontId="113"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42" fontId="98" fillId="0" borderId="57">
      <alignment horizontal="right" vertical="center"/>
    </xf>
    <xf numFmtId="342" fontId="98" fillId="0" borderId="57">
      <alignment horizontal="right" vertical="center"/>
    </xf>
    <xf numFmtId="342" fontId="98" fillId="0" borderId="57">
      <alignment horizontal="right" vertical="center"/>
    </xf>
    <xf numFmtId="342" fontId="98" fillId="0" borderId="57">
      <alignment horizontal="right" vertical="center"/>
    </xf>
    <xf numFmtId="342" fontId="98" fillId="0" borderId="57">
      <alignment horizontal="right" vertical="center"/>
    </xf>
    <xf numFmtId="342" fontId="98" fillId="0" borderId="57">
      <alignment horizontal="right" vertical="center"/>
    </xf>
    <xf numFmtId="320" fontId="113" fillId="0" borderId="57">
      <alignment horizontal="right" vertical="center"/>
    </xf>
    <xf numFmtId="320" fontId="113" fillId="0" borderId="57">
      <alignment horizontal="right"/>
    </xf>
    <xf numFmtId="167" fontId="34" fillId="0" borderId="57">
      <alignment horizontal="right" vertical="center"/>
    </xf>
    <xf numFmtId="167" fontId="34" fillId="0" borderId="57">
      <alignment horizontal="right" vertical="center"/>
    </xf>
    <xf numFmtId="167" fontId="34" fillId="0" borderId="57">
      <alignment horizontal="right" vertical="center"/>
    </xf>
    <xf numFmtId="320" fontId="113" fillId="0" borderId="57">
      <alignment horizontal="right" vertical="center"/>
    </xf>
    <xf numFmtId="328" fontId="57"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230" fontId="25" fillId="0" borderId="57">
      <alignment horizontal="right" vertical="center"/>
    </xf>
    <xf numFmtId="230" fontId="25" fillId="0" borderId="57">
      <alignment horizontal="right" vertical="center"/>
    </xf>
    <xf numFmtId="320" fontId="113" fillId="0" borderId="57">
      <alignment horizontal="right" vertical="center"/>
    </xf>
    <xf numFmtId="167" fontId="34" fillId="0" borderId="57">
      <alignment horizontal="right" vertical="center"/>
    </xf>
    <xf numFmtId="322" fontId="98" fillId="0" borderId="57">
      <alignment horizontal="right" vertical="center"/>
    </xf>
    <xf numFmtId="320" fontId="113" fillId="0" borderId="57">
      <alignment horizontal="right" vertical="center"/>
    </xf>
    <xf numFmtId="320" fontId="113" fillId="0" borderId="57">
      <alignment horizontal="right" vertical="center"/>
    </xf>
    <xf numFmtId="328" fontId="57" fillId="0" borderId="57">
      <alignment horizontal="right" vertical="center"/>
    </xf>
    <xf numFmtId="328" fontId="57" fillId="0" borderId="57">
      <alignment horizontal="right" vertical="center"/>
    </xf>
    <xf numFmtId="328" fontId="57" fillId="0" borderId="57">
      <alignment horizontal="right" vertical="center"/>
    </xf>
    <xf numFmtId="301" fontId="25"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1" fontId="25" fillId="0" borderId="57">
      <alignment horizontal="right" vertical="center"/>
    </xf>
    <xf numFmtId="321" fontId="25" fillId="0" borderId="57">
      <alignment horizontal="right" vertical="center"/>
    </xf>
    <xf numFmtId="321" fontId="25"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296" fontId="266" fillId="0" borderId="57">
      <alignment horizontal="right" vertical="center"/>
    </xf>
    <xf numFmtId="328" fontId="57" fillId="0" borderId="57">
      <alignment horizontal="right" vertical="center"/>
    </xf>
    <xf numFmtId="328" fontId="57"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8" fontId="57" fillId="0" borderId="57">
      <alignment horizontal="right" vertical="center"/>
    </xf>
    <xf numFmtId="230" fontId="25" fillId="0" borderId="57">
      <alignment horizontal="right" vertical="center"/>
    </xf>
    <xf numFmtId="320" fontId="113"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322" fontId="98" fillId="0" borderId="57">
      <alignment horizontal="right" vertical="center"/>
    </xf>
    <xf numFmtId="211" fontId="25"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3" fontId="98"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44" fontId="23" fillId="0" borderId="57">
      <alignment horizontal="right" vertical="center"/>
    </xf>
    <xf numFmtId="344" fontId="23" fillId="0" borderId="57">
      <alignment horizontal="right" vertical="center"/>
    </xf>
    <xf numFmtId="344" fontId="23" fillId="0" borderId="57">
      <alignment horizontal="right" vertical="center"/>
    </xf>
    <xf numFmtId="345" fontId="23" fillId="0" borderId="57">
      <alignment horizontal="right" vertical="center"/>
    </xf>
    <xf numFmtId="345" fontId="23" fillId="0" borderId="57">
      <alignment horizontal="right" vertical="center"/>
    </xf>
    <xf numFmtId="345" fontId="23" fillId="0" borderId="57">
      <alignment horizontal="right" vertical="center"/>
    </xf>
    <xf numFmtId="345" fontId="23" fillId="0" borderId="57">
      <alignment horizontal="right" vertical="center"/>
    </xf>
    <xf numFmtId="345" fontId="23" fillId="0" borderId="57">
      <alignment horizontal="right" vertical="center"/>
    </xf>
    <xf numFmtId="345" fontId="23" fillId="0" borderId="57">
      <alignment horizontal="right" vertical="center"/>
    </xf>
    <xf numFmtId="345" fontId="23" fillId="0" borderId="57">
      <alignment horizontal="right" vertical="center"/>
    </xf>
    <xf numFmtId="345" fontId="23" fillId="0" borderId="57">
      <alignment horizontal="right" vertical="center"/>
    </xf>
    <xf numFmtId="345" fontId="23" fillId="0" borderId="57">
      <alignment horizontal="right" vertical="center"/>
    </xf>
    <xf numFmtId="345" fontId="23" fillId="0" borderId="57">
      <alignment horizontal="right" vertical="center"/>
    </xf>
    <xf numFmtId="345" fontId="23" fillId="0" borderId="57">
      <alignment horizontal="right" vertical="center"/>
    </xf>
    <xf numFmtId="345" fontId="23" fillId="0" borderId="57">
      <alignment horizontal="right" vertical="center"/>
    </xf>
    <xf numFmtId="344" fontId="23" fillId="0" borderId="57">
      <alignment horizontal="right" vertical="center"/>
    </xf>
    <xf numFmtId="230" fontId="25" fillId="0" borderId="57">
      <alignment horizontal="right" vertical="center"/>
    </xf>
    <xf numFmtId="324" fontId="113"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167" fontId="34" fillId="0" borderId="57">
      <alignment horizontal="right" vertical="center"/>
    </xf>
    <xf numFmtId="320" fontId="113" fillId="0" borderId="57">
      <alignment horizontal="right" vertical="center"/>
    </xf>
    <xf numFmtId="326" fontId="267" fillId="19" borderId="59" applyFont="0" applyFill="0" applyBorder="0"/>
    <xf numFmtId="230" fontId="25"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230" fontId="25" fillId="0" borderId="57">
      <alignment horizontal="right" vertical="center"/>
    </xf>
    <xf numFmtId="320" fontId="113"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21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21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21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2" fontId="98"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8" fontId="57" fillId="0" borderId="57">
      <alignment horizontal="right" vertical="center"/>
    </xf>
    <xf numFmtId="328" fontId="57" fillId="0" borderId="57">
      <alignment horizontal="right" vertical="center"/>
    </xf>
    <xf numFmtId="328" fontId="57" fillId="0" borderId="57">
      <alignment horizontal="right" vertical="center"/>
    </xf>
    <xf numFmtId="328" fontId="57"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230" fontId="25" fillId="0" borderId="57">
      <alignment horizontal="right" vertical="center"/>
    </xf>
    <xf numFmtId="322" fontId="98" fillId="0" borderId="57">
      <alignment horizontal="right" vertical="center"/>
    </xf>
    <xf numFmtId="230" fontId="25" fillId="0" borderId="57">
      <alignment horizontal="right" vertical="center"/>
    </xf>
    <xf numFmtId="230" fontId="25" fillId="0" borderId="57">
      <alignment horizontal="right" vertical="center"/>
    </xf>
    <xf numFmtId="296" fontId="266" fillId="0" borderId="57">
      <alignment horizontal="right" vertical="center"/>
    </xf>
    <xf numFmtId="296" fontId="266" fillId="0" borderId="57">
      <alignment horizontal="right" vertical="center"/>
    </xf>
    <xf numFmtId="296" fontId="266" fillId="0" borderId="57">
      <alignment horizontal="right" vertical="center"/>
    </xf>
    <xf numFmtId="296" fontId="266"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3" fontId="98"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230" fontId="25" fillId="0" borderId="57">
      <alignment horizontal="right" vertical="center"/>
    </xf>
    <xf numFmtId="328" fontId="57" fillId="0" borderId="57">
      <alignment horizontal="right" vertical="center"/>
    </xf>
    <xf numFmtId="328" fontId="57"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230"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211" fontId="25" fillId="0" borderId="57">
      <alignment horizontal="right" vertical="center"/>
    </xf>
    <xf numFmtId="181" fontId="25" fillId="0" borderId="57">
      <alignment horizontal="right" vertical="center"/>
    </xf>
    <xf numFmtId="181" fontId="25" fillId="0" borderId="57">
      <alignment horizontal="right" vertical="center"/>
    </xf>
    <xf numFmtId="181" fontId="25" fillId="0" borderId="57">
      <alignment horizontal="right" vertical="center"/>
    </xf>
    <xf numFmtId="181" fontId="25" fillId="0" borderId="57">
      <alignment horizontal="right" vertical="center"/>
    </xf>
    <xf numFmtId="320" fontId="113" fillId="0" borderId="57">
      <alignment horizontal="right" vertical="center"/>
    </xf>
    <xf numFmtId="346" fontId="25"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167" fontId="34" fillId="0" borderId="57">
      <alignment horizontal="right" vertical="center"/>
    </xf>
    <xf numFmtId="167" fontId="34" fillId="0" borderId="57">
      <alignment horizontal="right" vertical="center"/>
    </xf>
    <xf numFmtId="167" fontId="34" fillId="0" borderId="57">
      <alignment horizontal="right" vertical="center"/>
    </xf>
    <xf numFmtId="167" fontId="34" fillId="0" borderId="57">
      <alignment horizontal="right" vertical="center"/>
    </xf>
    <xf numFmtId="167" fontId="34" fillId="0" borderId="57">
      <alignment horizontal="right" vertical="center"/>
    </xf>
    <xf numFmtId="167" fontId="34" fillId="0" borderId="57">
      <alignment horizontal="right" vertical="center"/>
    </xf>
    <xf numFmtId="167" fontId="34" fillId="0" borderId="57">
      <alignment horizontal="right" vertical="center"/>
    </xf>
    <xf numFmtId="230" fontId="25" fillId="0" borderId="57">
      <alignment horizontal="right" vertical="center"/>
    </xf>
    <xf numFmtId="323" fontId="98"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6" fontId="267" fillId="19" borderId="59" applyFont="0" applyFill="0" applyBorder="0"/>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230" fontId="25" fillId="0" borderId="57">
      <alignment horizontal="right" vertical="center"/>
    </xf>
    <xf numFmtId="320" fontId="113" fillId="0" borderId="57">
      <alignment horizontal="right" vertical="center"/>
    </xf>
    <xf numFmtId="320" fontId="113" fillId="0" borderId="57">
      <alignment horizontal="right" vertical="center"/>
    </xf>
    <xf numFmtId="230" fontId="25" fillId="0" borderId="57">
      <alignment horizontal="right" vertical="center"/>
    </xf>
    <xf numFmtId="230" fontId="25"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230" fontId="25" fillId="0" borderId="57">
      <alignment horizontal="right" vertical="center"/>
    </xf>
    <xf numFmtId="230" fontId="25" fillId="0" borderId="57">
      <alignment horizontal="right" vertical="center"/>
    </xf>
    <xf numFmtId="296" fontId="266" fillId="0" borderId="57">
      <alignment horizontal="right" vertical="center"/>
    </xf>
    <xf numFmtId="296" fontId="266" fillId="0" borderId="57">
      <alignment horizontal="right" vertical="center"/>
    </xf>
    <xf numFmtId="328" fontId="57" fillId="0" borderId="57">
      <alignment horizontal="right" vertical="center"/>
    </xf>
    <xf numFmtId="328" fontId="57" fillId="0" borderId="57">
      <alignment horizontal="right" vertical="center"/>
    </xf>
    <xf numFmtId="328" fontId="57"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01" fontId="25"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47" fontId="269" fillId="0" borderId="57">
      <alignment horizontal="right" vertical="center"/>
    </xf>
    <xf numFmtId="347" fontId="269" fillId="0" borderId="57">
      <alignment horizontal="right" vertical="center"/>
    </xf>
    <xf numFmtId="347" fontId="269" fillId="0" borderId="57">
      <alignment horizontal="right" vertical="center"/>
    </xf>
    <xf numFmtId="347" fontId="269" fillId="0" borderId="57">
      <alignment horizontal="right" vertical="center"/>
    </xf>
    <xf numFmtId="320" fontId="113" fillId="0" borderId="57">
      <alignment horizontal="right" vertical="center"/>
    </xf>
    <xf numFmtId="347" fontId="269"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8" fontId="57" fillId="0" borderId="57">
      <alignment horizontal="right" vertical="center"/>
    </xf>
    <xf numFmtId="328" fontId="57" fillId="0" borderId="57">
      <alignment horizontal="right" vertical="center"/>
    </xf>
    <xf numFmtId="328" fontId="57" fillId="0" borderId="57">
      <alignment horizontal="right" vertical="center"/>
    </xf>
    <xf numFmtId="328" fontId="57"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320" fontId="113" fillId="0" borderId="57">
      <alignment horizontal="right" vertical="center"/>
    </xf>
    <xf numFmtId="291" fontId="270" fillId="0" borderId="0" applyNumberFormat="0"/>
    <xf numFmtId="235" fontId="143" fillId="0" borderId="16">
      <protection hidden="1"/>
    </xf>
    <xf numFmtId="49" fontId="49" fillId="0" borderId="0" applyFill="0" applyBorder="0" applyAlignment="0"/>
    <xf numFmtId="0" fontId="23" fillId="0" borderId="0" applyFill="0" applyBorder="0" applyAlignment="0"/>
    <xf numFmtId="348" fontId="34" fillId="0" borderId="0" applyFill="0" applyBorder="0" applyAlignment="0"/>
    <xf numFmtId="348" fontId="34"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331" fontId="23" fillId="0" borderId="0" applyFill="0" applyBorder="0" applyAlignment="0"/>
    <xf numFmtId="349" fontId="34" fillId="0" borderId="0" applyFill="0" applyBorder="0" applyAlignment="0"/>
    <xf numFmtId="349" fontId="34" fillId="0" borderId="0" applyFill="0" applyBorder="0" applyAlignment="0"/>
    <xf numFmtId="331" fontId="23" fillId="0" borderId="0" applyFill="0" applyBorder="0" applyAlignment="0"/>
    <xf numFmtId="198" fontId="113" fillId="0" borderId="57">
      <alignment horizontal="center"/>
    </xf>
    <xf numFmtId="198" fontId="113" fillId="0" borderId="57">
      <alignment horizontal="center"/>
    </xf>
    <xf numFmtId="198" fontId="113" fillId="0" borderId="57">
      <alignment horizontal="center"/>
    </xf>
    <xf numFmtId="226" fontId="271" fillId="0" borderId="0" applyNumberFormat="0" applyFont="0" applyFill="0" applyBorder="0" applyAlignment="0">
      <alignment horizontal="centerContinuous"/>
    </xf>
    <xf numFmtId="0" fontId="66" fillId="0" borderId="0">
      <alignment vertical="center" wrapText="1"/>
      <protection locked="0"/>
    </xf>
    <xf numFmtId="0" fontId="66" fillId="0" borderId="0">
      <alignment vertical="center" wrapText="1"/>
      <protection locked="0"/>
    </xf>
    <xf numFmtId="0" fontId="113" fillId="0" borderId="0" applyNumberFormat="0" applyFill="0" applyBorder="0" applyAlignment="0" applyProtection="0"/>
    <xf numFmtId="0" fontId="268" fillId="0" borderId="60"/>
    <xf numFmtId="0" fontId="25" fillId="0" borderId="60"/>
    <xf numFmtId="0" fontId="183" fillId="0" borderId="60"/>
    <xf numFmtId="0" fontId="183" fillId="0" borderId="60"/>
    <xf numFmtId="0" fontId="268" fillId="0" borderId="6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 fillId="0" borderId="0" applyNumberFormat="0" applyAlignment="0">
      <alignment horizontal="left"/>
    </xf>
    <xf numFmtId="0" fontId="26" fillId="0" borderId="49" applyNumberFormat="0" applyBorder="0" applyAlignment="0"/>
    <xf numFmtId="0" fontId="26" fillId="0" borderId="49" applyNumberFormat="0" applyBorder="0" applyAlignment="0"/>
    <xf numFmtId="0" fontId="26" fillId="0" borderId="49" applyNumberFormat="0" applyBorder="0" applyAlignment="0"/>
    <xf numFmtId="0" fontId="26" fillId="0" borderId="49" applyNumberFormat="0" applyBorder="0" applyAlignment="0"/>
    <xf numFmtId="0" fontId="26" fillId="0" borderId="49" applyNumberFormat="0" applyBorder="0" applyAlignment="0"/>
    <xf numFmtId="0" fontId="26" fillId="0" borderId="49" applyNumberFormat="0" applyBorder="0" applyAlignment="0"/>
    <xf numFmtId="0" fontId="26" fillId="0" borderId="49" applyNumberFormat="0" applyBorder="0" applyAlignment="0"/>
    <xf numFmtId="0" fontId="26" fillId="0" borderId="49" applyNumberFormat="0" applyBorder="0" applyAlignment="0"/>
    <xf numFmtId="0" fontId="272" fillId="0" borderId="48" applyNumberFormat="0" applyBorder="0" applyAlignment="0">
      <alignment horizontal="center"/>
    </xf>
    <xf numFmtId="3" fontId="273" fillId="0" borderId="11" applyNumberFormat="0" applyBorder="0" applyAlignment="0"/>
    <xf numFmtId="49" fontId="274" fillId="0" borderId="0">
      <alignment horizontal="justify" vertical="center" wrapText="1"/>
    </xf>
    <xf numFmtId="350" fontId="275" fillId="0" borderId="29">
      <alignment horizontal="right"/>
    </xf>
    <xf numFmtId="0" fontId="276" fillId="0" borderId="49">
      <alignment horizontal="center" vertical="center" wrapText="1"/>
    </xf>
    <xf numFmtId="0" fontId="276" fillId="0" borderId="49">
      <alignment horizontal="center" vertical="center" wrapText="1"/>
    </xf>
    <xf numFmtId="0" fontId="276" fillId="0" borderId="49">
      <alignment horizontal="center" vertical="center" wrapText="1"/>
    </xf>
    <xf numFmtId="0" fontId="276" fillId="0" borderId="49">
      <alignment horizontal="center" vertical="center" wrapText="1"/>
    </xf>
    <xf numFmtId="0" fontId="276" fillId="0" borderId="49">
      <alignment horizontal="center" vertical="center" wrapText="1"/>
    </xf>
    <xf numFmtId="0" fontId="276" fillId="0" borderId="49">
      <alignment horizontal="center" vertical="center" wrapText="1"/>
    </xf>
    <xf numFmtId="0" fontId="276" fillId="0" borderId="49">
      <alignment horizontal="center" vertical="center" wrapText="1"/>
    </xf>
    <xf numFmtId="0" fontId="276" fillId="0" borderId="49">
      <alignment horizontal="center" vertical="center" wrapText="1"/>
    </xf>
    <xf numFmtId="0" fontId="277" fillId="0" borderId="0" applyNumberFormat="0" applyFill="0" applyBorder="0" applyAlignment="0" applyProtection="0"/>
    <xf numFmtId="0" fontId="277" fillId="0" borderId="0" applyNumberFormat="0" applyFill="0" applyBorder="0" applyAlignment="0" applyProtection="0"/>
    <xf numFmtId="0" fontId="278" fillId="0" borderId="0">
      <alignment horizontal="center"/>
    </xf>
    <xf numFmtId="40" fontId="186" fillId="0" borderId="0"/>
    <xf numFmtId="0" fontId="279" fillId="15" borderId="24" applyNumberFormat="0" applyAlignment="0" applyProtection="0"/>
    <xf numFmtId="0" fontId="31" fillId="0" borderId="49"/>
    <xf numFmtId="0" fontId="31" fillId="0" borderId="49"/>
    <xf numFmtId="0" fontId="31" fillId="0" borderId="49"/>
    <xf numFmtId="0" fontId="31" fillId="0" borderId="49"/>
    <xf numFmtId="0" fontId="31" fillId="0" borderId="49"/>
    <xf numFmtId="0" fontId="31" fillId="0" borderId="49"/>
    <xf numFmtId="0" fontId="31" fillId="0" borderId="49"/>
    <xf numFmtId="0" fontId="31" fillId="0" borderId="49"/>
    <xf numFmtId="3" fontId="280" fillId="0" borderId="0" applyNumberFormat="0" applyFill="0" applyBorder="0" applyAlignment="0" applyProtection="0">
      <alignment horizontal="center" wrapText="1"/>
    </xf>
    <xf numFmtId="0" fontId="281" fillId="0" borderId="29" applyBorder="0" applyAlignment="0">
      <alignment horizontal="center" vertical="center"/>
    </xf>
    <xf numFmtId="0" fontId="282" fillId="0" borderId="0" applyNumberFormat="0" applyFill="0" applyBorder="0" applyAlignment="0" applyProtection="0">
      <alignment horizontal="centerContinuous"/>
    </xf>
    <xf numFmtId="0" fontId="187" fillId="0" borderId="61" applyNumberFormat="0" applyFill="0" applyBorder="0" applyAlignment="0" applyProtection="0">
      <alignment horizontal="center" vertical="center" wrapText="1"/>
    </xf>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83" fillId="0" borderId="58" applyNumberFormat="0" applyFill="0" applyAlignment="0" applyProtection="0"/>
    <xf numFmtId="3" fontId="284" fillId="0" borderId="12" applyNumberFormat="0" applyAlignment="0">
      <alignment horizontal="center" vertical="center"/>
    </xf>
    <xf numFmtId="3" fontId="285" fillId="0" borderId="49" applyNumberFormat="0" applyAlignment="0">
      <alignment horizontal="left" wrapText="1"/>
    </xf>
    <xf numFmtId="3" fontId="285" fillId="0" borderId="49" applyNumberFormat="0" applyAlignment="0">
      <alignment horizontal="left" wrapText="1"/>
    </xf>
    <xf numFmtId="3" fontId="285" fillId="0" borderId="49" applyNumberFormat="0" applyAlignment="0">
      <alignment horizontal="left" wrapText="1"/>
    </xf>
    <xf numFmtId="3" fontId="285" fillId="0" borderId="49" applyNumberFormat="0" applyAlignment="0">
      <alignment horizontal="left" wrapText="1"/>
    </xf>
    <xf numFmtId="3" fontId="285" fillId="0" borderId="49" applyNumberFormat="0" applyAlignment="0">
      <alignment horizontal="left" wrapText="1"/>
    </xf>
    <xf numFmtId="3" fontId="285" fillId="0" borderId="49" applyNumberFormat="0" applyAlignment="0">
      <alignment horizontal="left" wrapText="1"/>
    </xf>
    <xf numFmtId="3" fontId="285" fillId="0" borderId="49" applyNumberFormat="0" applyAlignment="0">
      <alignment horizontal="left" wrapText="1"/>
    </xf>
    <xf numFmtId="3" fontId="285" fillId="0" borderId="49" applyNumberFormat="0" applyAlignment="0">
      <alignment horizontal="left" wrapText="1"/>
    </xf>
    <xf numFmtId="3" fontId="284" fillId="0" borderId="12" applyNumberFormat="0" applyAlignment="0">
      <alignment horizontal="center" vertical="center"/>
    </xf>
    <xf numFmtId="0" fontId="286" fillId="0" borderId="62" applyNumberFormat="0" applyBorder="0" applyAlignment="0">
      <alignment vertical="center"/>
    </xf>
    <xf numFmtId="0" fontId="286" fillId="0" borderId="62" applyNumberFormat="0" applyBorder="0" applyAlignment="0">
      <alignment vertical="center"/>
    </xf>
    <xf numFmtId="0" fontId="286" fillId="0" borderId="62" applyNumberFormat="0" applyBorder="0" applyAlignment="0">
      <alignment vertical="center"/>
    </xf>
    <xf numFmtId="0" fontId="287" fillId="23" borderId="0" applyNumberFormat="0" applyBorder="0" applyAlignment="0" applyProtection="0"/>
    <xf numFmtId="0" fontId="23" fillId="0" borderId="26" applyNumberFormat="0" applyFont="0" applyFill="0" applyAlignment="0" applyProtection="0"/>
    <xf numFmtId="0" fontId="265" fillId="0" borderId="58" applyNumberFormat="0" applyFill="0" applyAlignment="0" applyProtection="0"/>
    <xf numFmtId="0" fontId="265" fillId="0" borderId="58" applyNumberFormat="0" applyFill="0" applyAlignment="0" applyProtection="0"/>
    <xf numFmtId="0" fontId="265" fillId="0" borderId="58" applyNumberFormat="0" applyFill="0" applyAlignment="0" applyProtection="0"/>
    <xf numFmtId="0" fontId="265" fillId="0" borderId="58" applyNumberFormat="0" applyFill="0" applyAlignment="0" applyProtection="0"/>
    <xf numFmtId="0" fontId="288" fillId="0" borderId="63" applyNumberFormat="0" applyAlignment="0">
      <alignment horizontal="center"/>
    </xf>
    <xf numFmtId="0" fontId="289" fillId="0" borderId="49" applyNumberFormat="0" applyFont="0" applyAlignment="0">
      <alignment horizontal="center" vertical="center"/>
    </xf>
    <xf numFmtId="0" fontId="289" fillId="0" borderId="49" applyNumberFormat="0" applyFont="0" applyAlignment="0">
      <alignment horizontal="center" vertical="center"/>
    </xf>
    <xf numFmtId="0" fontId="289" fillId="0" borderId="49" applyNumberFormat="0" applyFont="0" applyAlignment="0">
      <alignment horizontal="center" vertical="center"/>
    </xf>
    <xf numFmtId="0" fontId="289" fillId="0" borderId="49" applyNumberFormat="0" applyFont="0" applyAlignment="0">
      <alignment horizontal="center" vertical="center"/>
    </xf>
    <xf numFmtId="0" fontId="289" fillId="0" borderId="49" applyNumberFormat="0" applyFont="0" applyAlignment="0">
      <alignment horizontal="center" vertical="center"/>
    </xf>
    <xf numFmtId="0" fontId="289" fillId="0" borderId="49" applyNumberFormat="0" applyFont="0" applyAlignment="0">
      <alignment horizontal="center" vertical="center"/>
    </xf>
    <xf numFmtId="0" fontId="289" fillId="0" borderId="49" applyNumberFormat="0" applyFont="0" applyAlignment="0">
      <alignment horizontal="center" vertical="center"/>
    </xf>
    <xf numFmtId="0" fontId="289" fillId="0" borderId="49" applyNumberFormat="0" applyFont="0" applyAlignment="0">
      <alignment horizontal="center" vertical="center"/>
    </xf>
    <xf numFmtId="0" fontId="290" fillId="62" borderId="0" applyNumberFormat="0" applyBorder="0" applyAlignment="0" applyProtection="0"/>
    <xf numFmtId="0" fontId="23" fillId="0" borderId="0"/>
    <xf numFmtId="0" fontId="31" fillId="0" borderId="64">
      <alignment horizontal="center"/>
    </xf>
    <xf numFmtId="180" fontId="23" fillId="0" borderId="0" applyFont="0" applyFill="0" applyBorder="0" applyAlignment="0" applyProtection="0"/>
    <xf numFmtId="351" fontId="23" fillId="0" borderId="0" applyFont="0" applyFill="0" applyBorder="0" applyAlignment="0" applyProtection="0"/>
    <xf numFmtId="272" fontId="200" fillId="0" borderId="0" applyFont="0" applyFill="0" applyBorder="0" applyAlignment="0" applyProtection="0"/>
    <xf numFmtId="0" fontId="291" fillId="0" borderId="0" applyNumberFormat="0" applyFill="0" applyBorder="0" applyAlignment="0" applyProtection="0"/>
    <xf numFmtId="0" fontId="163" fillId="0" borderId="0" applyNumberFormat="0" applyFill="0" applyBorder="0" applyAlignment="0" applyProtection="0"/>
    <xf numFmtId="352" fontId="288" fillId="0" borderId="0" applyFont="0" applyFill="0" applyBorder="0" applyAlignment="0" applyProtection="0"/>
    <xf numFmtId="353" fontId="26" fillId="0" borderId="0" applyFont="0" applyFill="0" applyBorder="0" applyAlignment="0" applyProtection="0"/>
    <xf numFmtId="0" fontId="292" fillId="0" borderId="0" applyNumberFormat="0" applyFill="0" applyBorder="0" applyAlignment="0" applyProtection="0"/>
    <xf numFmtId="0" fontId="293" fillId="0" borderId="0" applyNumberFormat="0" applyFill="0" applyBorder="0" applyAlignment="0" applyProtection="0"/>
    <xf numFmtId="0" fontId="192" fillId="0" borderId="47">
      <alignment horizontal="center"/>
    </xf>
    <xf numFmtId="331" fontId="113" fillId="0" borderId="0"/>
    <xf numFmtId="354" fontId="25" fillId="0" borderId="0"/>
    <xf numFmtId="355" fontId="23" fillId="0" borderId="0">
      <alignment vertical="top"/>
    </xf>
    <xf numFmtId="356" fontId="294" fillId="0" borderId="0">
      <alignment vertical="top"/>
    </xf>
    <xf numFmtId="331" fontId="113" fillId="0" borderId="0"/>
    <xf numFmtId="239" fontId="113" fillId="0" borderId="33"/>
    <xf numFmtId="357" fontId="25" fillId="0" borderId="33"/>
    <xf numFmtId="239" fontId="113" fillId="0" borderId="33"/>
    <xf numFmtId="0" fontId="295" fillId="0" borderId="0"/>
    <xf numFmtId="3" fontId="25" fillId="67" borderId="10">
      <alignment horizontal="right" vertical="top" wrapText="1"/>
    </xf>
    <xf numFmtId="0" fontId="135" fillId="0" borderId="0"/>
    <xf numFmtId="3" fontId="113" fillId="0" borderId="0" applyNumberFormat="0" applyBorder="0" applyAlignment="0" applyProtection="0">
      <alignment horizontal="centerContinuous"/>
      <protection locked="0"/>
    </xf>
    <xf numFmtId="3" fontId="113" fillId="0" borderId="0" applyNumberFormat="0" applyBorder="0" applyAlignment="0" applyProtection="0">
      <alignment horizontal="centerContinuous"/>
      <protection locked="0"/>
    </xf>
    <xf numFmtId="3" fontId="76" fillId="0" borderId="0">
      <protection locked="0"/>
    </xf>
    <xf numFmtId="3" fontId="296" fillId="0" borderId="0">
      <protection locked="0"/>
    </xf>
    <xf numFmtId="3" fontId="296" fillId="0" borderId="0">
      <protection locked="0"/>
    </xf>
    <xf numFmtId="3" fontId="76" fillId="0" borderId="0">
      <protection locked="0"/>
    </xf>
    <xf numFmtId="0" fontId="135" fillId="0" borderId="0"/>
    <xf numFmtId="0" fontId="270" fillId="0" borderId="65" applyFill="0" applyBorder="0" applyAlignment="0">
      <alignment horizontal="center"/>
    </xf>
    <xf numFmtId="286" fontId="297" fillId="78" borderId="29">
      <alignment vertical="top"/>
    </xf>
    <xf numFmtId="5" fontId="297" fillId="78" borderId="29">
      <alignment vertical="top"/>
    </xf>
    <xf numFmtId="5" fontId="297" fillId="78" borderId="29">
      <alignment vertical="top"/>
    </xf>
    <xf numFmtId="286" fontId="297" fillId="78" borderId="29">
      <alignment vertical="top"/>
    </xf>
    <xf numFmtId="0" fontId="274" fillId="79" borderId="33">
      <alignment horizontal="left" vertical="center"/>
    </xf>
    <xf numFmtId="0" fontId="274" fillId="80" borderId="33">
      <alignment horizontal="left" vertical="center"/>
    </xf>
    <xf numFmtId="0" fontId="274" fillId="80" borderId="33">
      <alignment horizontal="left" vertical="center"/>
    </xf>
    <xf numFmtId="0" fontId="274" fillId="79" borderId="33">
      <alignment horizontal="left" vertical="center"/>
    </xf>
    <xf numFmtId="206" fontId="298" fillId="81" borderId="29"/>
    <xf numFmtId="6" fontId="298" fillId="81" borderId="29"/>
    <xf numFmtId="6" fontId="298" fillId="81" borderId="29"/>
    <xf numFmtId="206" fontId="298" fillId="81" borderId="29"/>
    <xf numFmtId="5" fontId="195" fillId="0" borderId="29">
      <alignment horizontal="left" vertical="top"/>
    </xf>
    <xf numFmtId="272" fontId="299" fillId="0" borderId="29">
      <alignment horizontal="left" vertical="top"/>
    </xf>
    <xf numFmtId="0" fontId="300" fillId="82" borderId="0">
      <alignment horizontal="left" vertical="center"/>
    </xf>
    <xf numFmtId="0" fontId="301" fillId="0" borderId="0" applyNumberFormat="0" applyFill="0" applyBorder="0" applyAlignment="0" applyProtection="0"/>
    <xf numFmtId="5" fontId="34" fillId="0" borderId="12">
      <alignment horizontal="left" vertical="top"/>
    </xf>
    <xf numFmtId="272" fontId="302" fillId="0" borderId="12">
      <alignment horizontal="left" vertical="top"/>
    </xf>
    <xf numFmtId="0" fontId="303" fillId="0" borderId="12">
      <alignment horizontal="left" vertical="center"/>
    </xf>
    <xf numFmtId="0" fontId="23" fillId="0" borderId="0" applyFont="0" applyFill="0" applyBorder="0" applyAlignment="0" applyProtection="0"/>
    <xf numFmtId="0" fontId="23" fillId="0" borderId="0" applyFont="0" applyFill="0" applyBorder="0" applyAlignment="0" applyProtection="0"/>
    <xf numFmtId="358" fontId="23" fillId="0" borderId="0" applyFont="0" applyFill="0" applyBorder="0" applyAlignment="0" applyProtection="0"/>
    <xf numFmtId="359" fontId="23" fillId="0" borderId="0" applyFont="0" applyFill="0" applyBorder="0" applyAlignment="0" applyProtection="0"/>
    <xf numFmtId="190" fontId="155" fillId="0" borderId="0" applyFont="0" applyFill="0" applyBorder="0" applyAlignment="0" applyProtection="0"/>
    <xf numFmtId="360" fontId="155" fillId="0" borderId="0" applyFon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0" fontId="304" fillId="0" borderId="0" applyNumberFormat="0" applyFont="0" applyFill="0" applyBorder="0" applyProtection="0">
      <alignment horizontal="center" vertical="center" wrapText="1"/>
    </xf>
    <xf numFmtId="0" fontId="23" fillId="0" borderId="0" applyFont="0" applyFill="0" applyBorder="0" applyAlignment="0" applyProtection="0"/>
    <xf numFmtId="0" fontId="23" fillId="0" borderId="0" applyFont="0" applyFill="0" applyBorder="0" applyAlignment="0" applyProtection="0"/>
    <xf numFmtId="361" fontId="23" fillId="0" borderId="0" applyFont="0" applyFill="0" applyBorder="0" applyAlignment="0" applyProtection="0"/>
    <xf numFmtId="0" fontId="23" fillId="0" borderId="0" applyFont="0" applyFill="0" applyBorder="0" applyAlignment="0" applyProtection="0"/>
    <xf numFmtId="0" fontId="108" fillId="22" borderId="0" applyNumberFormat="0" applyBorder="0" applyAlignment="0" applyProtection="0"/>
    <xf numFmtId="0" fontId="305" fillId="0" borderId="66" applyNumberFormat="0" applyFont="0" applyAlignment="0">
      <alignment horizontal="center"/>
    </xf>
    <xf numFmtId="0" fontId="305" fillId="0" borderId="66" applyNumberFormat="0" applyFont="0" applyAlignment="0">
      <alignment horizontal="center"/>
    </xf>
    <xf numFmtId="0" fontId="305" fillId="0" borderId="66" applyNumberFormat="0" applyFont="0" applyAlignment="0">
      <alignment horizontal="center"/>
    </xf>
    <xf numFmtId="0" fontId="306" fillId="22" borderId="0" applyNumberFormat="0" applyBorder="0" applyAlignment="0" applyProtection="0"/>
    <xf numFmtId="0" fontId="307" fillId="0" borderId="0" applyNumberFormat="0" applyFill="0" applyBorder="0" applyAlignment="0" applyProtection="0"/>
    <xf numFmtId="0" fontId="98" fillId="0" borderId="67" applyFont="0" applyBorder="0" applyAlignment="0">
      <alignment horizontal="center"/>
    </xf>
    <xf numFmtId="180" fontId="25" fillId="0" borderId="0" applyFont="0" applyFill="0" applyBorder="0" applyAlignment="0" applyProtection="0"/>
    <xf numFmtId="0" fontId="204" fillId="0" borderId="0" applyNumberFormat="0" applyFill="0" applyBorder="0" applyAlignment="0" applyProtection="0">
      <alignment vertical="top"/>
      <protection locked="0"/>
    </xf>
    <xf numFmtId="0" fontId="308" fillId="0" borderId="0">
      <alignment vertical="center"/>
    </xf>
    <xf numFmtId="180" fontId="309" fillId="0" borderId="0" applyFont="0" applyFill="0" applyBorder="0" applyAlignment="0" applyProtection="0"/>
    <xf numFmtId="175" fontId="309" fillId="0" borderId="0" applyFont="0" applyFill="0" applyBorder="0" applyAlignment="0" applyProtection="0"/>
    <xf numFmtId="210" fontId="23" fillId="0" borderId="0" applyFont="0" applyFill="0" applyBorder="0" applyAlignment="0" applyProtection="0"/>
    <xf numFmtId="0" fontId="23" fillId="0" borderId="0" applyFont="0" applyFill="0" applyBorder="0" applyAlignment="0" applyProtection="0"/>
    <xf numFmtId="0" fontId="310" fillId="0" borderId="0" applyNumberFormat="0" applyFill="0" applyBorder="0" applyAlignment="0" applyProtection="0">
      <alignment vertical="top"/>
      <protection locked="0"/>
    </xf>
    <xf numFmtId="0" fontId="311" fillId="0" borderId="0" applyNumberFormat="0" applyFill="0" applyBorder="0" applyAlignment="0" applyProtection="0">
      <alignment vertical="top"/>
      <protection locked="0"/>
    </xf>
    <xf numFmtId="0" fontId="23" fillId="0" borderId="0"/>
    <xf numFmtId="0" fontId="312" fillId="0" borderId="0" applyFont="0" applyFill="0" applyBorder="0" applyAlignment="0" applyProtection="0"/>
    <xf numFmtId="0" fontId="312" fillId="0" borderId="0" applyFont="0" applyFill="0" applyBorder="0" applyAlignment="0" applyProtection="0"/>
    <xf numFmtId="0" fontId="6" fillId="0" borderId="0">
      <alignment vertical="center"/>
    </xf>
    <xf numFmtId="40" fontId="48" fillId="0" borderId="0" applyFont="0" applyFill="0" applyBorder="0" applyAlignment="0" applyProtection="0"/>
    <xf numFmtId="38"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9" fontId="313" fillId="0" borderId="0" applyBorder="0" applyAlignment="0" applyProtection="0"/>
    <xf numFmtId="0" fontId="314" fillId="0" borderId="0"/>
    <xf numFmtId="0" fontId="315" fillId="0" borderId="22"/>
    <xf numFmtId="0" fontId="316" fillId="0" borderId="22"/>
    <xf numFmtId="0" fontId="316" fillId="0" borderId="22"/>
    <xf numFmtId="0" fontId="315" fillId="0" borderId="22"/>
    <xf numFmtId="178" fontId="28"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72" fillId="0" borderId="0" applyFont="0" applyFill="0" applyBorder="0" applyAlignment="0" applyProtection="0"/>
    <xf numFmtId="0" fontId="72" fillId="0" borderId="0" applyFont="0" applyFill="0" applyBorder="0" applyAlignment="0" applyProtection="0"/>
    <xf numFmtId="42" fontId="23" fillId="0" borderId="0" applyFont="0" applyFill="0" applyBorder="0" applyAlignment="0" applyProtection="0"/>
    <xf numFmtId="44" fontId="23" fillId="0" borderId="0" applyFont="0" applyFill="0" applyBorder="0" applyAlignment="0" applyProtection="0"/>
    <xf numFmtId="0" fontId="72" fillId="0" borderId="0"/>
    <xf numFmtId="0" fontId="72" fillId="0" borderId="0"/>
    <xf numFmtId="0" fontId="317" fillId="0" borderId="0"/>
    <xf numFmtId="0" fontId="147" fillId="0" borderId="0"/>
    <xf numFmtId="0" fontId="59" fillId="0" borderId="16"/>
    <xf numFmtId="180" fontId="67" fillId="0" borderId="0" applyFont="0" applyFill="0" applyBorder="0" applyAlignment="0" applyProtection="0"/>
    <xf numFmtId="175" fontId="67" fillId="0" borderId="0" applyFont="0" applyFill="0" applyBorder="0" applyAlignment="0" applyProtection="0"/>
    <xf numFmtId="0" fontId="308" fillId="0" borderId="0">
      <alignment horizontal="distributed" vertical="center"/>
    </xf>
    <xf numFmtId="40" fontId="23" fillId="0" borderId="0" applyFont="0" applyFill="0" applyBorder="0" applyAlignment="0" applyProtection="0"/>
    <xf numFmtId="38" fontId="23" fillId="0" borderId="0" applyFont="0" applyFill="0" applyBorder="0" applyAlignment="0" applyProtection="0"/>
    <xf numFmtId="0" fontId="23" fillId="0" borderId="0"/>
    <xf numFmtId="9" fontId="318" fillId="0" borderId="0" applyFont="0" applyFill="0" applyBorder="0" applyAlignment="0" applyProtection="0"/>
    <xf numFmtId="209" fontId="23" fillId="0" borderId="0" applyFont="0" applyFill="0" applyBorder="0" applyAlignment="0" applyProtection="0"/>
    <xf numFmtId="212" fontId="23" fillId="0" borderId="0" applyFont="0" applyFill="0" applyBorder="0" applyAlignment="0" applyProtection="0"/>
    <xf numFmtId="0" fontId="23" fillId="0" borderId="0"/>
    <xf numFmtId="1" fontId="319" fillId="0" borderId="0"/>
    <xf numFmtId="0" fontId="319" fillId="0" borderId="0"/>
    <xf numFmtId="40" fontId="320" fillId="0" borderId="0"/>
    <xf numFmtId="178" fontId="23" fillId="0" borderId="0" applyFont="0" applyFill="0" applyBorder="0" applyAlignment="0" applyProtection="0"/>
    <xf numFmtId="179"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0" fontId="23" fillId="0" borderId="0"/>
    <xf numFmtId="0" fontId="27" fillId="0" borderId="0" applyFont="0" applyFill="0" applyBorder="0" applyAlignment="0" applyProtection="0"/>
    <xf numFmtId="171" fontId="27"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0" fontId="321" fillId="0" borderId="0" applyNumberFormat="0" applyFill="0" applyBorder="0" applyAlignment="0" applyProtection="0">
      <alignment vertical="top"/>
      <protection locked="0"/>
    </xf>
    <xf numFmtId="176" fontId="67" fillId="0" borderId="0" applyFont="0" applyFill="0" applyBorder="0" applyAlignment="0" applyProtection="0"/>
    <xf numFmtId="6" fontId="44" fillId="0" borderId="0" applyFont="0" applyFill="0" applyBorder="0" applyAlignment="0" applyProtection="0"/>
    <xf numFmtId="186" fontId="67" fillId="0" borderId="0" applyFont="0" applyFill="0" applyBorder="0" applyAlignment="0" applyProtection="0"/>
    <xf numFmtId="0" fontId="322" fillId="0" borderId="0" applyNumberFormat="0" applyFill="0" applyBorder="0" applyAlignment="0" applyProtection="0">
      <alignment vertical="top"/>
      <protection locked="0"/>
    </xf>
    <xf numFmtId="0" fontId="241" fillId="0" borderId="0" applyFont="0" applyFill="0" applyBorder="0" applyAlignment="0" applyProtection="0"/>
    <xf numFmtId="200" fontId="241" fillId="0" borderId="0" applyFont="0" applyFill="0" applyBorder="0" applyAlignment="0" applyProtection="0"/>
    <xf numFmtId="0" fontId="318" fillId="0" borderId="0"/>
    <xf numFmtId="0" fontId="323" fillId="0" borderId="0" applyNumberFormat="0" applyFill="0" applyBorder="0" applyAlignment="0" applyProtection="0">
      <alignment vertical="top"/>
      <protection locked="0"/>
    </xf>
    <xf numFmtId="179" fontId="318" fillId="0" borderId="0" applyFont="0" applyFill="0" applyBorder="0" applyAlignment="0" applyProtection="0"/>
    <xf numFmtId="178" fontId="318" fillId="0" borderId="0" applyFont="0" applyFill="0" applyBorder="0" applyAlignment="0" applyProtection="0"/>
    <xf numFmtId="287" fontId="324" fillId="0" borderId="57">
      <alignment horizontal="center"/>
    </xf>
    <xf numFmtId="43" fontId="23" fillId="0" borderId="0" applyFont="0" applyFill="0" applyBorder="0" applyAlignment="0" applyProtection="0"/>
  </cellStyleXfs>
  <cellXfs count="483">
    <xf numFmtId="0" fontId="0" fillId="0" borderId="0" xfId="0"/>
    <xf numFmtId="3" fontId="1" fillId="0" borderId="0" xfId="0" applyNumberFormat="1" applyFont="1" applyAlignment="1">
      <alignment vertical="center" wrapText="1"/>
    </xf>
    <xf numFmtId="3" fontId="2" fillId="0" borderId="0" xfId="0" applyNumberFormat="1" applyFont="1" applyAlignment="1">
      <alignment vertical="center"/>
    </xf>
    <xf numFmtId="3" fontId="1" fillId="0" borderId="0" xfId="0" applyNumberFormat="1" applyFont="1" applyAlignment="1">
      <alignment horizontal="center" vertical="center" wrapText="1"/>
    </xf>
    <xf numFmtId="3" fontId="2" fillId="0" borderId="1" xfId="0" applyNumberFormat="1" applyFont="1" applyBorder="1" applyAlignment="1">
      <alignment horizontal="center" vertical="center" wrapText="1"/>
    </xf>
    <xf numFmtId="3" fontId="2" fillId="0" borderId="0" xfId="0" applyNumberFormat="1" applyFont="1" applyAlignment="1">
      <alignment vertical="center" wrapText="1"/>
    </xf>
    <xf numFmtId="3" fontId="2" fillId="0" borderId="2" xfId="0" applyNumberFormat="1" applyFont="1" applyBorder="1" applyAlignment="1">
      <alignment horizontal="center" vertical="center" wrapText="1"/>
    </xf>
    <xf numFmtId="3" fontId="2" fillId="0" borderId="2" xfId="0" applyNumberFormat="1" applyFont="1" applyBorder="1" applyAlignment="1">
      <alignment vertical="center" wrapText="1"/>
    </xf>
    <xf numFmtId="3" fontId="2" fillId="0" borderId="3" xfId="0" applyNumberFormat="1" applyFont="1" applyBorder="1" applyAlignment="1">
      <alignment vertical="center" wrapText="1"/>
    </xf>
    <xf numFmtId="3" fontId="1" fillId="0" borderId="3" xfId="0" applyNumberFormat="1" applyFont="1" applyBorder="1" applyAlignment="1">
      <alignment vertical="center" wrapText="1"/>
    </xf>
    <xf numFmtId="3" fontId="2" fillId="0" borderId="4" xfId="0" applyNumberFormat="1" applyFont="1" applyBorder="1" applyAlignment="1">
      <alignment vertical="center" wrapText="1"/>
    </xf>
    <xf numFmtId="3" fontId="1" fillId="0" borderId="4" xfId="0" applyNumberFormat="1" applyFont="1" applyBorder="1" applyAlignment="1">
      <alignment vertical="center" wrapText="1"/>
    </xf>
    <xf numFmtId="3" fontId="2" fillId="0" borderId="0" xfId="0" applyNumberFormat="1" applyFont="1" applyAlignment="1">
      <alignment horizontal="center" vertical="center" wrapText="1"/>
    </xf>
    <xf numFmtId="3" fontId="2" fillId="0" borderId="0" xfId="0" applyNumberFormat="1" applyFont="1" applyAlignment="1">
      <alignment horizontal="center" vertical="center"/>
    </xf>
    <xf numFmtId="3" fontId="1"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2" xfId="0" applyNumberFormat="1" applyFont="1" applyBorder="1" applyAlignment="1">
      <alignment horizontal="center" vertical="center" wrapText="1"/>
    </xf>
    <xf numFmtId="3" fontId="1" fillId="0" borderId="2" xfId="0" applyNumberFormat="1" applyFont="1" applyBorder="1" applyAlignment="1">
      <alignment vertical="center" wrapText="1"/>
    </xf>
    <xf numFmtId="3" fontId="1" fillId="0" borderId="3" xfId="0" applyNumberFormat="1" applyFont="1" applyBorder="1" applyAlignment="1">
      <alignment horizontal="center" vertical="center" wrapText="1"/>
    </xf>
    <xf numFmtId="3" fontId="1" fillId="0" borderId="4" xfId="0" applyNumberFormat="1" applyFont="1" applyBorder="1" applyAlignment="1">
      <alignment horizontal="center" vertical="center" wrapText="1"/>
    </xf>
    <xf numFmtId="3" fontId="3" fillId="0" borderId="0" xfId="0" applyNumberFormat="1" applyFont="1" applyAlignment="1">
      <alignment horizontal="right" vertical="center" wrapText="1"/>
    </xf>
    <xf numFmtId="3" fontId="3" fillId="0" borderId="0" xfId="0" applyNumberFormat="1" applyFont="1" applyAlignment="1">
      <alignment horizontal="right" vertical="center" wrapText="1"/>
    </xf>
    <xf numFmtId="3" fontId="1"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7" fillId="0" borderId="0" xfId="1" applyFont="1" applyAlignment="1">
      <alignment horizontal="left" vertical="center"/>
    </xf>
    <xf numFmtId="3" fontId="6" fillId="0" borderId="0" xfId="1">
      <alignment vertical="center" wrapText="1"/>
    </xf>
    <xf numFmtId="3" fontId="8" fillId="0" borderId="3" xfId="1" applyFont="1" applyBorder="1">
      <alignment vertical="center" wrapText="1"/>
    </xf>
    <xf numFmtId="3" fontId="8" fillId="0" borderId="0" xfId="1" applyFont="1">
      <alignment vertical="center" wrapText="1"/>
    </xf>
    <xf numFmtId="3" fontId="6" fillId="0" borderId="3" xfId="1" applyBorder="1">
      <alignment vertical="center" wrapText="1"/>
    </xf>
    <xf numFmtId="3" fontId="8" fillId="0" borderId="4" xfId="1" applyFont="1" applyBorder="1">
      <alignment vertical="center" wrapText="1"/>
    </xf>
    <xf numFmtId="3" fontId="8" fillId="0" borderId="1" xfId="1" applyFont="1" applyBorder="1" applyAlignment="1">
      <alignment horizontal="center" vertical="center" wrapText="1"/>
    </xf>
    <xf numFmtId="3" fontId="10" fillId="0" borderId="0" xfId="1" applyFont="1" applyAlignment="1">
      <alignment vertical="center"/>
    </xf>
    <xf numFmtId="3" fontId="6" fillId="0" borderId="0" xfId="1" applyAlignment="1">
      <alignment vertical="center"/>
    </xf>
    <xf numFmtId="3" fontId="3" fillId="0" borderId="0" xfId="0" applyNumberFormat="1" applyFont="1" applyAlignment="1">
      <alignment vertical="center" wrapText="1"/>
    </xf>
    <xf numFmtId="3" fontId="2" fillId="0" borderId="6" xfId="0" applyNumberFormat="1" applyFont="1" applyBorder="1" applyAlignment="1">
      <alignment vertical="center" wrapText="1"/>
    </xf>
    <xf numFmtId="3" fontId="2" fillId="0" borderId="0" xfId="0" applyNumberFormat="1" applyFont="1" applyAlignment="1">
      <alignment horizontal="left" vertical="center"/>
    </xf>
    <xf numFmtId="3" fontId="2"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3" fillId="0" borderId="0" xfId="0" applyNumberFormat="1" applyFont="1" applyAlignment="1">
      <alignment horizontal="right" vertical="center" wrapText="1"/>
    </xf>
    <xf numFmtId="3" fontId="4"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1" xfId="0" applyNumberFormat="1" applyFont="1" applyBorder="1" applyAlignment="1">
      <alignment vertical="center" wrapText="1"/>
    </xf>
    <xf numFmtId="3" fontId="1" fillId="0" borderId="0" xfId="0" applyNumberFormat="1" applyFont="1" applyAlignment="1">
      <alignment horizontal="center" vertical="center" wrapText="1"/>
    </xf>
    <xf numFmtId="3" fontId="4" fillId="0" borderId="1" xfId="0" applyNumberFormat="1" applyFont="1" applyBorder="1" applyAlignment="1">
      <alignment horizontal="center" vertical="center" wrapText="1"/>
    </xf>
    <xf numFmtId="3" fontId="4" fillId="0" borderId="0" xfId="0" applyNumberFormat="1" applyFont="1" applyAlignment="1">
      <alignment vertical="center" wrapText="1"/>
    </xf>
    <xf numFmtId="3" fontId="1" fillId="0" borderId="0" xfId="0" applyNumberFormat="1" applyFont="1" applyAlignment="1">
      <alignment horizontal="right" vertical="center" wrapText="1"/>
    </xf>
    <xf numFmtId="3" fontId="7" fillId="0" borderId="0" xfId="1" applyFont="1" applyAlignment="1">
      <alignment horizontal="left" vertical="center" indent="2"/>
    </xf>
    <xf numFmtId="3" fontId="7" fillId="0" borderId="0" xfId="1" applyFont="1" applyAlignment="1">
      <alignment horizontal="center" vertical="center"/>
    </xf>
    <xf numFmtId="3" fontId="7" fillId="0" borderId="1" xfId="1" applyFont="1" applyBorder="1" applyAlignment="1">
      <alignment horizontal="center" vertical="center"/>
    </xf>
    <xf numFmtId="3" fontId="11" fillId="0" borderId="3" xfId="1" applyFont="1" applyBorder="1" applyAlignment="1">
      <alignment vertical="center"/>
    </xf>
    <xf numFmtId="3" fontId="6" fillId="0" borderId="3" xfId="1" applyBorder="1" applyAlignment="1">
      <alignment vertical="center"/>
    </xf>
    <xf numFmtId="3" fontId="7" fillId="0" borderId="0" xfId="1" applyFont="1" applyAlignment="1">
      <alignment vertical="center" wrapText="1"/>
    </xf>
    <xf numFmtId="3" fontId="12" fillId="0" borderId="0" xfId="0" applyNumberFormat="1" applyFont="1" applyAlignment="1">
      <alignment horizontal="center" vertical="center" wrapText="1"/>
    </xf>
    <xf numFmtId="3" fontId="4" fillId="0" borderId="3" xfId="0" applyNumberFormat="1" applyFont="1" applyBorder="1" applyAlignment="1">
      <alignment vertical="center" wrapText="1"/>
    </xf>
    <xf numFmtId="3" fontId="2"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4" fillId="0" borderId="3" xfId="0" applyNumberFormat="1" applyFont="1" applyBorder="1" applyAlignment="1">
      <alignment horizontal="center" vertical="center" wrapText="1"/>
    </xf>
    <xf numFmtId="3" fontId="2" fillId="0" borderId="0" xfId="0" applyNumberFormat="1" applyFont="1" applyAlignment="1">
      <alignment horizontal="left" vertical="center" indent="2"/>
    </xf>
    <xf numFmtId="3" fontId="4" fillId="0" borderId="3" xfId="0" applyNumberFormat="1" applyFont="1" applyBorder="1" applyAlignment="1">
      <alignment horizontal="justify" vertical="center" wrapText="1"/>
    </xf>
    <xf numFmtId="3" fontId="4" fillId="0" borderId="11" xfId="0" applyNumberFormat="1" applyFont="1" applyBorder="1" applyAlignment="1">
      <alignment horizontal="center" vertical="center" wrapText="1"/>
    </xf>
    <xf numFmtId="3" fontId="4" fillId="0" borderId="11" xfId="0" applyNumberFormat="1" applyFont="1" applyBorder="1" applyAlignment="1">
      <alignment horizontal="justify" vertical="center" wrapText="1"/>
    </xf>
    <xf numFmtId="3" fontId="1" fillId="0" borderId="11" xfId="0" applyNumberFormat="1" applyFont="1" applyBorder="1" applyAlignment="1">
      <alignment vertical="center" wrapText="1"/>
    </xf>
    <xf numFmtId="3" fontId="12" fillId="0" borderId="3" xfId="0" applyNumberFormat="1" applyFont="1" applyBorder="1" applyAlignment="1">
      <alignment horizontal="center" vertical="center" wrapText="1"/>
    </xf>
    <xf numFmtId="3" fontId="12" fillId="0" borderId="3" xfId="0" applyNumberFormat="1" applyFont="1" applyBorder="1" applyAlignment="1">
      <alignment horizontal="justify" vertical="center" wrapText="1"/>
    </xf>
    <xf numFmtId="3" fontId="12" fillId="0" borderId="2" xfId="0" applyNumberFormat="1" applyFont="1" applyBorder="1" applyAlignment="1">
      <alignment horizontal="center" vertical="center" wrapText="1"/>
    </xf>
    <xf numFmtId="3" fontId="12" fillId="0" borderId="2" xfId="0" applyNumberFormat="1" applyFont="1" applyBorder="1" applyAlignment="1">
      <alignment horizontal="justify" vertical="center" wrapText="1"/>
    </xf>
    <xf numFmtId="3" fontId="2"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3" fontId="5" fillId="0" borderId="0" xfId="0" applyNumberFormat="1" applyFont="1" applyAlignment="1">
      <alignment vertical="center" wrapText="1"/>
    </xf>
    <xf numFmtId="3" fontId="5" fillId="0" borderId="0" xfId="0" applyNumberFormat="1" applyFont="1" applyAlignment="1">
      <alignment horizontal="center" vertical="center" wrapText="1"/>
    </xf>
    <xf numFmtId="3" fontId="15" fillId="0" borderId="3" xfId="0" applyNumberFormat="1" applyFont="1" applyBorder="1" applyAlignment="1">
      <alignment vertical="center" wrapText="1"/>
    </xf>
    <xf numFmtId="3" fontId="1" fillId="0" borderId="0" xfId="0" applyNumberFormat="1" applyFont="1" applyAlignment="1">
      <alignment horizontal="right" vertical="center" wrapText="1"/>
    </xf>
    <xf numFmtId="3" fontId="5" fillId="0" borderId="3" xfId="0" applyNumberFormat="1" applyFont="1" applyBorder="1" applyAlignment="1">
      <alignment horizontal="center" vertical="center" wrapText="1"/>
    </xf>
    <xf numFmtId="3" fontId="5" fillId="0" borderId="3" xfId="0" applyNumberFormat="1" applyFont="1" applyBorder="1" applyAlignment="1">
      <alignment vertical="center" wrapText="1"/>
    </xf>
    <xf numFmtId="3" fontId="17" fillId="0" borderId="3" xfId="0" applyNumberFormat="1" applyFont="1" applyBorder="1" applyAlignment="1">
      <alignment horizontal="center" vertical="center" wrapText="1"/>
    </xf>
    <xf numFmtId="3" fontId="17" fillId="0" borderId="0" xfId="0" applyNumberFormat="1" applyFont="1" applyAlignment="1">
      <alignment vertical="center" wrapText="1"/>
    </xf>
    <xf numFmtId="3" fontId="1" fillId="0" borderId="7" xfId="0" applyNumberFormat="1" applyFont="1" applyBorder="1" applyAlignment="1">
      <alignment horizontal="center" vertical="center" wrapText="1"/>
    </xf>
    <xf numFmtId="3" fontId="1" fillId="0" borderId="7" xfId="0" applyNumberFormat="1" applyFont="1" applyBorder="1" applyAlignment="1">
      <alignment vertical="center" wrapText="1"/>
    </xf>
    <xf numFmtId="3" fontId="2" fillId="0" borderId="0" xfId="0" applyNumberFormat="1" applyFont="1" applyAlignment="1">
      <alignment horizontal="left" vertical="center" wrapText="1" indent="2"/>
    </xf>
    <xf numFmtId="3" fontId="4" fillId="0" borderId="7" xfId="0" applyNumberFormat="1" applyFont="1" applyBorder="1" applyAlignment="1">
      <alignment vertical="center" wrapText="1"/>
    </xf>
    <xf numFmtId="3" fontId="4" fillId="0" borderId="12" xfId="0" applyNumberFormat="1" applyFont="1" applyBorder="1" applyAlignment="1">
      <alignment horizontal="center" vertical="center" wrapText="1"/>
    </xf>
    <xf numFmtId="3" fontId="4" fillId="0" borderId="12" xfId="0" applyNumberFormat="1" applyFont="1" applyBorder="1" applyAlignment="1">
      <alignment horizontal="justify" vertical="center" wrapText="1"/>
    </xf>
    <xf numFmtId="3" fontId="1" fillId="0" borderId="12" xfId="0" applyNumberFormat="1" applyFont="1" applyBorder="1" applyAlignment="1">
      <alignment vertical="center" wrapText="1"/>
    </xf>
    <xf numFmtId="3" fontId="4" fillId="0" borderId="7" xfId="0" applyNumberFormat="1" applyFont="1" applyBorder="1" applyAlignment="1">
      <alignment horizontal="center" vertical="center" wrapText="1"/>
    </xf>
    <xf numFmtId="3" fontId="4" fillId="0" borderId="7" xfId="0" applyNumberFormat="1" applyFont="1" applyBorder="1" applyAlignment="1">
      <alignment horizontal="justify" vertical="center" wrapText="1"/>
    </xf>
    <xf numFmtId="3" fontId="15" fillId="0" borderId="0" xfId="0" applyNumberFormat="1" applyFont="1" applyAlignment="1">
      <alignment vertical="center" wrapText="1"/>
    </xf>
    <xf numFmtId="3" fontId="18" fillId="0" borderId="2" xfId="0" applyNumberFormat="1" applyFont="1" applyBorder="1" applyAlignment="1">
      <alignment vertical="center" wrapText="1"/>
    </xf>
    <xf numFmtId="3" fontId="18" fillId="0" borderId="0" xfId="0" applyNumberFormat="1" applyFont="1" applyAlignment="1">
      <alignment vertical="center" wrapText="1"/>
    </xf>
    <xf numFmtId="3" fontId="15" fillId="0" borderId="3" xfId="0" applyNumberFormat="1" applyFont="1" applyBorder="1" applyAlignment="1">
      <alignment horizontal="center" vertical="center" wrapText="1"/>
    </xf>
    <xf numFmtId="3" fontId="18" fillId="0" borderId="3" xfId="0" applyNumberFormat="1" applyFont="1" applyBorder="1" applyAlignment="1">
      <alignment vertical="center" wrapText="1"/>
    </xf>
    <xf numFmtId="3" fontId="15" fillId="0" borderId="4" xfId="0" applyNumberFormat="1" applyFont="1" applyBorder="1" applyAlignment="1">
      <alignment vertical="center" wrapText="1"/>
    </xf>
    <xf numFmtId="3" fontId="19" fillId="0" borderId="0" xfId="1" applyFont="1" applyAlignment="1">
      <alignment horizontal="left" vertical="center"/>
    </xf>
    <xf numFmtId="3" fontId="2"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5" fillId="0" borderId="1"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3" fontId="1" fillId="0" borderId="0" xfId="0" applyNumberFormat="1" applyFont="1" applyBorder="1" applyAlignment="1">
      <alignment vertical="center" wrapText="1"/>
    </xf>
    <xf numFmtId="0" fontId="1" fillId="0" borderId="0" xfId="0" applyFont="1" applyAlignment="1">
      <alignment horizontal="center"/>
    </xf>
    <xf numFmtId="0" fontId="1" fillId="0" borderId="0" xfId="0" applyFont="1"/>
    <xf numFmtId="3" fontId="1" fillId="0" borderId="5" xfId="0" applyNumberFormat="1" applyFont="1" applyBorder="1" applyAlignment="1">
      <alignment vertical="center" wrapText="1"/>
    </xf>
    <xf numFmtId="3" fontId="1" fillId="0" borderId="0" xfId="0" applyNumberFormat="1" applyFont="1" applyAlignment="1">
      <alignment horizontal="center" vertical="center" wrapText="1"/>
    </xf>
    <xf numFmtId="3" fontId="1"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228" fontId="1" fillId="0" borderId="0" xfId="0" applyNumberFormat="1" applyFont="1" applyAlignment="1">
      <alignment vertical="center" wrapText="1"/>
    </xf>
    <xf numFmtId="168" fontId="1" fillId="0" borderId="0" xfId="0" applyNumberFormat="1" applyFont="1" applyAlignment="1">
      <alignment vertical="center" wrapText="1"/>
    </xf>
    <xf numFmtId="219" fontId="1" fillId="0" borderId="0" xfId="0" applyNumberFormat="1" applyFont="1" applyAlignment="1">
      <alignment vertical="center" wrapText="1"/>
    </xf>
    <xf numFmtId="3" fontId="1" fillId="0" borderId="11" xfId="0" applyNumberFormat="1" applyFont="1" applyBorder="1" applyAlignment="1">
      <alignment horizontal="center" vertical="center" wrapText="1"/>
    </xf>
    <xf numFmtId="3" fontId="2" fillId="0" borderId="1" xfId="0" applyNumberFormat="1" applyFont="1" applyBorder="1" applyAlignment="1">
      <alignment vertical="center" wrapText="1"/>
    </xf>
    <xf numFmtId="3" fontId="1" fillId="0" borderId="15" xfId="0" applyNumberFormat="1" applyFont="1" applyBorder="1" applyAlignment="1">
      <alignment vertical="center" wrapText="1"/>
    </xf>
    <xf numFmtId="219" fontId="2" fillId="0" borderId="0" xfId="0" applyNumberFormat="1" applyFont="1" applyAlignment="1">
      <alignment vertical="center" wrapText="1"/>
    </xf>
    <xf numFmtId="0" fontId="2" fillId="0" borderId="0" xfId="0" applyNumberFormat="1" applyFont="1" applyAlignment="1">
      <alignment vertical="center" wrapText="1"/>
    </xf>
    <xf numFmtId="3" fontId="1" fillId="0" borderId="6" xfId="0" applyNumberFormat="1" applyFont="1" applyBorder="1" applyAlignment="1">
      <alignment vertical="center" wrapText="1"/>
    </xf>
    <xf numFmtId="3" fontId="2" fillId="0" borderId="15" xfId="0" applyNumberFormat="1" applyFont="1" applyBorder="1" applyAlignment="1">
      <alignment vertical="center" wrapText="1"/>
    </xf>
    <xf numFmtId="3" fontId="2" fillId="0" borderId="48" xfId="0" applyNumberFormat="1" applyFont="1" applyBorder="1" applyAlignment="1">
      <alignment vertical="center" wrapText="1"/>
    </xf>
    <xf numFmtId="3" fontId="1" fillId="0" borderId="48" xfId="0" applyNumberFormat="1" applyFont="1" applyBorder="1" applyAlignment="1">
      <alignment vertical="center" wrapText="1"/>
    </xf>
    <xf numFmtId="3" fontId="17"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3" fontId="1" fillId="0" borderId="0" xfId="0" applyNumberFormat="1" applyFont="1" applyAlignment="1">
      <alignment horizontal="center" vertical="center" wrapText="1"/>
    </xf>
    <xf numFmtId="3" fontId="2" fillId="0" borderId="1" xfId="0" applyNumberFormat="1" applyFont="1" applyBorder="1" applyAlignment="1">
      <alignment horizontal="center" vertical="center" wrapText="1"/>
    </xf>
    <xf numFmtId="3" fontId="1" fillId="0" borderId="12" xfId="0" applyNumberFormat="1" applyFont="1" applyBorder="1" applyAlignment="1">
      <alignment horizontal="center" vertical="center" wrapText="1"/>
    </xf>
    <xf numFmtId="3" fontId="6" fillId="0" borderId="11" xfId="1" applyBorder="1">
      <alignment vertical="center" wrapText="1"/>
    </xf>
    <xf numFmtId="3" fontId="8" fillId="0" borderId="1" xfId="1" applyFont="1" applyBorder="1">
      <alignment vertical="center" wrapText="1"/>
    </xf>
    <xf numFmtId="291" fontId="6" fillId="0" borderId="3" xfId="1" applyNumberFormat="1" applyBorder="1">
      <alignment vertical="center" wrapText="1"/>
    </xf>
    <xf numFmtId="4" fontId="6" fillId="0" borderId="3" xfId="1" applyNumberFormat="1" applyBorder="1">
      <alignment vertical="center" wrapText="1"/>
    </xf>
    <xf numFmtId="244" fontId="6" fillId="0" borderId="3" xfId="1" applyNumberFormat="1" applyBorder="1">
      <alignment vertical="center" wrapText="1"/>
    </xf>
    <xf numFmtId="244" fontId="6" fillId="0" borderId="0" xfId="1" applyNumberFormat="1">
      <alignment vertical="center" wrapText="1"/>
    </xf>
    <xf numFmtId="3" fontId="6" fillId="0" borderId="3" xfId="1" applyBorder="1" applyAlignment="1">
      <alignment vertical="center" wrapText="1"/>
    </xf>
    <xf numFmtId="3" fontId="8" fillId="0" borderId="11" xfId="1" applyFont="1" applyBorder="1">
      <alignment vertical="center" wrapText="1"/>
    </xf>
    <xf numFmtId="3" fontId="326" fillId="0" borderId="0" xfId="1" applyFont="1">
      <alignment vertical="center" wrapText="1"/>
    </xf>
    <xf numFmtId="3" fontId="6" fillId="0" borderId="12" xfId="1" applyBorder="1">
      <alignment vertical="center" wrapText="1"/>
    </xf>
    <xf numFmtId="244" fontId="6" fillId="0" borderId="12" xfId="1" applyNumberFormat="1" applyBorder="1">
      <alignment vertical="center" wrapText="1"/>
    </xf>
    <xf numFmtId="3" fontId="6" fillId="0" borderId="1" xfId="1" applyBorder="1">
      <alignment vertical="center" wrapText="1"/>
    </xf>
    <xf numFmtId="3" fontId="11" fillId="0" borderId="11" xfId="1" applyFont="1" applyBorder="1" applyAlignment="1">
      <alignment vertical="center"/>
    </xf>
    <xf numFmtId="3" fontId="11" fillId="0" borderId="7" xfId="1" applyFont="1" applyBorder="1" applyAlignment="1">
      <alignment vertical="center"/>
    </xf>
    <xf numFmtId="244" fontId="6" fillId="0" borderId="7" xfId="1" applyNumberFormat="1" applyBorder="1">
      <alignment vertical="center" wrapText="1"/>
    </xf>
    <xf numFmtId="0" fontId="1" fillId="0" borderId="0" xfId="0" applyNumberFormat="1" applyFont="1" applyAlignment="1">
      <alignment vertical="center" wrapText="1"/>
    </xf>
    <xf numFmtId="3" fontId="2" fillId="0" borderId="0" xfId="0" applyNumberFormat="1" applyFont="1" applyAlignment="1">
      <alignment horizontal="center" vertical="center" wrapText="1"/>
    </xf>
    <xf numFmtId="3" fontId="6" fillId="0" borderId="7" xfId="1" applyBorder="1">
      <alignment vertical="center" wrapText="1"/>
    </xf>
    <xf numFmtId="3" fontId="6" fillId="0" borderId="1" xfId="1" applyBorder="1" applyAlignment="1">
      <alignment vertical="center"/>
    </xf>
    <xf numFmtId="3" fontId="8" fillId="0" borderId="0" xfId="1" applyFont="1" applyAlignment="1">
      <alignment horizontal="center" vertical="center"/>
    </xf>
    <xf numFmtId="3" fontId="2"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2"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219" fontId="1" fillId="0" borderId="11" xfId="0" applyNumberFormat="1" applyFont="1" applyBorder="1" applyAlignment="1">
      <alignment vertical="center" wrapText="1"/>
    </xf>
    <xf numFmtId="219" fontId="328" fillId="0" borderId="11" xfId="0" applyNumberFormat="1" applyFont="1" applyBorder="1" applyAlignment="1">
      <alignment vertical="center" wrapText="1"/>
    </xf>
    <xf numFmtId="3" fontId="1" fillId="0" borderId="0" xfId="0" applyNumberFormat="1" applyFont="1" applyAlignment="1">
      <alignment horizontal="center" vertical="center" wrapText="1"/>
    </xf>
    <xf numFmtId="3" fontId="3" fillId="0" borderId="0" xfId="0" applyNumberFormat="1" applyFont="1" applyAlignment="1">
      <alignment horizontal="right" vertical="center" wrapText="1"/>
    </xf>
    <xf numFmtId="3" fontId="1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2" fillId="0" borderId="6" xfId="0" applyNumberFormat="1" applyFont="1" applyBorder="1" applyAlignment="1">
      <alignment horizontal="center" vertical="center" wrapText="1"/>
    </xf>
    <xf numFmtId="291" fontId="1" fillId="0" borderId="1" xfId="0" applyNumberFormat="1" applyFont="1" applyBorder="1" applyAlignment="1">
      <alignment vertical="center" wrapText="1"/>
    </xf>
    <xf numFmtId="3" fontId="1" fillId="0" borderId="11" xfId="0" applyNumberFormat="1" applyFont="1" applyBorder="1" applyAlignment="1">
      <alignment horizontal="right" vertical="center" wrapText="1"/>
    </xf>
    <xf numFmtId="3" fontId="2" fillId="0" borderId="1" xfId="0" applyNumberFormat="1" applyFont="1" applyBorder="1" applyAlignment="1">
      <alignment horizontal="right" vertical="center" wrapText="1"/>
    </xf>
    <xf numFmtId="3" fontId="2" fillId="0" borderId="7" xfId="0" applyNumberFormat="1" applyFont="1" applyBorder="1" applyAlignment="1">
      <alignment vertical="center" wrapText="1"/>
    </xf>
    <xf numFmtId="3" fontId="1" fillId="0" borderId="7" xfId="0" applyNumberFormat="1" applyFont="1" applyBorder="1" applyAlignment="1">
      <alignment horizontal="right" vertical="center" wrapText="1"/>
    </xf>
    <xf numFmtId="3" fontId="4" fillId="0" borderId="12" xfId="0" applyNumberFormat="1" applyFont="1" applyBorder="1" applyAlignment="1">
      <alignment vertical="center" wrapText="1"/>
    </xf>
    <xf numFmtId="3" fontId="12" fillId="0" borderId="1" xfId="0" applyNumberFormat="1" applyFont="1" applyBorder="1" applyAlignment="1">
      <alignment vertical="center" wrapText="1"/>
    </xf>
    <xf numFmtId="3" fontId="4" fillId="0" borderId="1" xfId="0" applyNumberFormat="1" applyFont="1" applyBorder="1" applyAlignment="1">
      <alignment horizontal="justify" vertical="center" wrapText="1"/>
    </xf>
    <xf numFmtId="3" fontId="12" fillId="0" borderId="1" xfId="0" applyNumberFormat="1" applyFont="1" applyBorder="1" applyAlignment="1">
      <alignment horizontal="justify" vertical="center" wrapText="1"/>
    </xf>
    <xf numFmtId="3" fontId="12" fillId="0" borderId="7" xfId="0" applyNumberFormat="1" applyFont="1" applyBorder="1" applyAlignment="1">
      <alignment horizontal="center" vertical="center" wrapText="1"/>
    </xf>
    <xf numFmtId="3" fontId="12" fillId="0" borderId="7" xfId="0" applyNumberFormat="1" applyFont="1" applyBorder="1" applyAlignment="1">
      <alignment horizontal="justify" vertical="center" wrapText="1"/>
    </xf>
    <xf numFmtId="3" fontId="12" fillId="0" borderId="12" xfId="0" applyNumberFormat="1" applyFont="1" applyBorder="1" applyAlignment="1">
      <alignment horizontal="center" vertical="center" wrapText="1"/>
    </xf>
    <xf numFmtId="3" fontId="2" fillId="0" borderId="12" xfId="0" applyNumberFormat="1" applyFont="1" applyBorder="1" applyAlignment="1">
      <alignment vertical="center" wrapText="1"/>
    </xf>
    <xf numFmtId="3" fontId="7" fillId="0" borderId="0" xfId="1" applyFont="1" applyAlignment="1">
      <alignment horizontal="left" vertical="center"/>
    </xf>
    <xf numFmtId="3" fontId="130" fillId="0" borderId="0" xfId="0" applyNumberFormat="1" applyFont="1" applyAlignment="1">
      <alignment vertical="center" wrapText="1"/>
    </xf>
    <xf numFmtId="3" fontId="331" fillId="0" borderId="1" xfId="0" applyNumberFormat="1" applyFont="1" applyBorder="1" applyAlignment="1">
      <alignment horizontal="center" vertical="center" wrapText="1"/>
    </xf>
    <xf numFmtId="3" fontId="331" fillId="0" borderId="1" xfId="0" applyNumberFormat="1" applyFont="1" applyBorder="1" applyAlignment="1">
      <alignment horizontal="justify" vertical="center" wrapText="1"/>
    </xf>
    <xf numFmtId="3" fontId="329" fillId="0" borderId="0" xfId="0" applyNumberFormat="1" applyFont="1" applyAlignment="1">
      <alignment vertical="center" wrapText="1"/>
    </xf>
    <xf numFmtId="3" fontId="332" fillId="0" borderId="1" xfId="0" applyNumberFormat="1" applyFont="1" applyBorder="1" applyAlignment="1">
      <alignment horizontal="center" vertical="center" wrapText="1"/>
    </xf>
    <xf numFmtId="3" fontId="332" fillId="0" borderId="1" xfId="0" applyNumberFormat="1" applyFont="1" applyBorder="1" applyAlignment="1">
      <alignment horizontal="justify" vertical="center" wrapText="1"/>
    </xf>
    <xf numFmtId="3" fontId="333" fillId="0" borderId="1" xfId="0" applyNumberFormat="1" applyFont="1" applyBorder="1" applyAlignment="1">
      <alignment vertical="center" wrapText="1"/>
    </xf>
    <xf numFmtId="3" fontId="332" fillId="0" borderId="11" xfId="0" applyNumberFormat="1" applyFont="1" applyBorder="1" applyAlignment="1">
      <alignment horizontal="center" vertical="center" wrapText="1"/>
    </xf>
    <xf numFmtId="3" fontId="332" fillId="0" borderId="11" xfId="0" applyNumberFormat="1" applyFont="1" applyBorder="1" applyAlignment="1">
      <alignment horizontal="justify" vertical="center" wrapText="1"/>
    </xf>
    <xf numFmtId="3" fontId="333" fillId="0" borderId="11" xfId="0" applyNumberFormat="1" applyFont="1" applyBorder="1" applyAlignment="1">
      <alignment vertical="center" wrapText="1"/>
    </xf>
    <xf numFmtId="3" fontId="332" fillId="0" borderId="3" xfId="0" applyNumberFormat="1" applyFont="1" applyBorder="1" applyAlignment="1">
      <alignment horizontal="justify" vertical="center" wrapText="1"/>
    </xf>
    <xf numFmtId="3" fontId="332" fillId="0" borderId="12" xfId="0" applyNumberFormat="1" applyFont="1" applyBorder="1" applyAlignment="1">
      <alignment horizontal="center" vertical="center" wrapText="1"/>
    </xf>
    <xf numFmtId="3" fontId="332" fillId="0" borderId="0" xfId="0" applyNumberFormat="1" applyFont="1" applyBorder="1" applyAlignment="1">
      <alignment horizontal="justify" vertical="center" wrapText="1"/>
    </xf>
    <xf numFmtId="3" fontId="333" fillId="0" borderId="12" xfId="0" applyNumberFormat="1" applyFont="1" applyBorder="1" applyAlignment="1">
      <alignment vertical="center" wrapText="1"/>
    </xf>
    <xf numFmtId="3" fontId="332" fillId="0" borderId="3" xfId="0" applyNumberFormat="1" applyFont="1" applyBorder="1" applyAlignment="1">
      <alignment horizontal="center" vertical="center" wrapText="1"/>
    </xf>
    <xf numFmtId="3" fontId="332" fillId="0" borderId="9" xfId="0" applyNumberFormat="1" applyFont="1" applyBorder="1" applyAlignment="1">
      <alignment horizontal="justify" vertical="center" wrapText="1"/>
    </xf>
    <xf numFmtId="3" fontId="333" fillId="0" borderId="3" xfId="0" applyNumberFormat="1" applyFont="1" applyBorder="1" applyAlignment="1">
      <alignment vertical="center" wrapText="1"/>
    </xf>
    <xf numFmtId="3" fontId="332" fillId="0" borderId="12" xfId="0" applyNumberFormat="1" applyFont="1" applyBorder="1" applyAlignment="1">
      <alignment horizontal="justify" vertical="center" wrapText="1"/>
    </xf>
    <xf numFmtId="228" fontId="130" fillId="0" borderId="0" xfId="0" applyNumberFormat="1" applyFont="1" applyAlignment="1">
      <alignment vertical="center" wrapText="1"/>
    </xf>
    <xf numFmtId="3" fontId="331" fillId="0" borderId="1" xfId="0" applyNumberFormat="1" applyFont="1" applyBorder="1" applyAlignment="1">
      <alignment vertical="center" wrapText="1"/>
    </xf>
    <xf numFmtId="3" fontId="332" fillId="0" borderId="0" xfId="0" applyNumberFormat="1" applyFont="1" applyAlignment="1">
      <alignment vertical="center" wrapText="1"/>
    </xf>
    <xf numFmtId="3" fontId="332" fillId="0" borderId="11" xfId="0" applyNumberFormat="1" applyFont="1" applyBorder="1" applyAlignment="1">
      <alignment vertical="center" wrapText="1"/>
    </xf>
    <xf numFmtId="3" fontId="333" fillId="0" borderId="4" xfId="0" applyNumberFormat="1" applyFont="1" applyBorder="1" applyAlignment="1">
      <alignment vertical="center" wrapText="1"/>
    </xf>
    <xf numFmtId="3" fontId="130" fillId="0" borderId="1" xfId="0" applyNumberFormat="1" applyFont="1" applyBorder="1" applyAlignment="1">
      <alignment horizontal="center" vertical="center" wrapText="1"/>
    </xf>
    <xf numFmtId="3" fontId="329" fillId="0" borderId="1" xfId="0" applyNumberFormat="1" applyFont="1" applyBorder="1" applyAlignment="1">
      <alignment horizontal="center" vertical="center" wrapText="1"/>
    </xf>
    <xf numFmtId="0" fontId="130" fillId="0" borderId="0" xfId="0" applyNumberFormat="1" applyFont="1" applyAlignment="1">
      <alignment vertical="center" wrapText="1"/>
    </xf>
    <xf numFmtId="3" fontId="130"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3" fillId="0" borderId="0" xfId="0" applyNumberFormat="1" applyFont="1" applyAlignment="1">
      <alignment horizontal="right" vertical="center" wrapText="1"/>
    </xf>
    <xf numFmtId="3" fontId="2" fillId="0" borderId="1"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329" fillId="0" borderId="1" xfId="0" applyNumberFormat="1" applyFont="1" applyBorder="1" applyAlignment="1">
      <alignment horizontal="center" vertical="center" wrapText="1"/>
    </xf>
    <xf numFmtId="3" fontId="7" fillId="0" borderId="0" xfId="1" applyFont="1" applyAlignment="1">
      <alignment horizontal="left" vertical="center"/>
    </xf>
    <xf numFmtId="3" fontId="4" fillId="0" borderId="1" xfId="0" applyNumberFormat="1" applyFont="1" applyBorder="1" applyAlignment="1">
      <alignment horizontal="center" vertical="center" wrapText="1"/>
    </xf>
    <xf numFmtId="3" fontId="332" fillId="0" borderId="3" xfId="0" applyNumberFormat="1" applyFont="1" applyBorder="1" applyAlignment="1">
      <alignment vertical="center" wrapText="1"/>
    </xf>
    <xf numFmtId="3" fontId="333" fillId="0" borderId="48" xfId="0" applyNumberFormat="1" applyFont="1" applyBorder="1" applyAlignment="1">
      <alignment vertical="center" wrapText="1"/>
    </xf>
    <xf numFmtId="3" fontId="333" fillId="0" borderId="7" xfId="0" applyNumberFormat="1" applyFont="1" applyBorder="1" applyAlignment="1">
      <alignment vertical="center" wrapText="1"/>
    </xf>
    <xf numFmtId="3" fontId="130" fillId="0" borderId="3" xfId="0" applyNumberFormat="1" applyFont="1" applyBorder="1" applyAlignment="1">
      <alignment vertical="center" wrapText="1"/>
    </xf>
    <xf numFmtId="3" fontId="130" fillId="0" borderId="4" xfId="0" applyNumberFormat="1" applyFont="1" applyBorder="1" applyAlignment="1">
      <alignment vertical="center" wrapText="1"/>
    </xf>
    <xf numFmtId="168" fontId="130" fillId="0" borderId="0" xfId="0" applyNumberFormat="1" applyFont="1" applyAlignment="1">
      <alignment vertical="center" wrapText="1"/>
    </xf>
    <xf numFmtId="0" fontId="130" fillId="0" borderId="0" xfId="0" applyNumberFormat="1" applyFont="1" applyAlignment="1">
      <alignment vertical="center" wrapText="1"/>
    </xf>
    <xf numFmtId="3" fontId="18" fillId="0" borderId="1" xfId="0" applyNumberFormat="1" applyFont="1" applyBorder="1" applyAlignment="1">
      <alignment vertical="center" wrapText="1"/>
    </xf>
    <xf numFmtId="3" fontId="15" fillId="0" borderId="1" xfId="0" applyNumberFormat="1" applyFont="1" applyBorder="1" applyAlignment="1">
      <alignment vertical="center" wrapText="1"/>
    </xf>
    <xf numFmtId="3" fontId="15" fillId="0" borderId="12" xfId="0" applyNumberFormat="1" applyFont="1" applyBorder="1" applyAlignment="1">
      <alignment vertical="center" wrapText="1"/>
    </xf>
    <xf numFmtId="3" fontId="15" fillId="0" borderId="11" xfId="0" applyNumberFormat="1" applyFont="1" applyBorder="1" applyAlignment="1">
      <alignment vertical="center" wrapText="1"/>
    </xf>
    <xf numFmtId="3" fontId="332" fillId="83" borderId="3" xfId="0" applyNumberFormat="1" applyFont="1" applyFill="1" applyBorder="1" applyAlignment="1">
      <alignment horizontal="justify" vertical="center" wrapText="1"/>
    </xf>
    <xf numFmtId="168" fontId="2" fillId="0" borderId="0" xfId="0" applyNumberFormat="1" applyFont="1" applyAlignment="1">
      <alignment vertical="center" wrapText="1"/>
    </xf>
    <xf numFmtId="3" fontId="12" fillId="0" borderId="6" xfId="0" applyNumberFormat="1" applyFont="1" applyBorder="1" applyAlignment="1">
      <alignment horizontal="center" vertical="center" wrapText="1"/>
    </xf>
    <xf numFmtId="3" fontId="12" fillId="0" borderId="6" xfId="0" applyNumberFormat="1" applyFont="1" applyBorder="1" applyAlignment="1">
      <alignment horizontal="justify" vertical="center" wrapText="1"/>
    </xf>
    <xf numFmtId="3" fontId="6" fillId="0" borderId="11" xfId="2" applyBorder="1" applyAlignment="1">
      <alignment horizontal="center" vertical="center" wrapText="1"/>
    </xf>
    <xf numFmtId="3" fontId="6" fillId="0" borderId="11" xfId="2" applyBorder="1">
      <alignment vertical="center" wrapText="1"/>
    </xf>
    <xf numFmtId="1" fontId="0" fillId="0" borderId="1" xfId="3" applyFont="1" applyBorder="1" applyAlignment="1">
      <alignment horizontal="center" vertical="center" wrapText="1"/>
    </xf>
    <xf numFmtId="3" fontId="6" fillId="0" borderId="1" xfId="2" applyFont="1" applyFill="1" applyBorder="1" applyAlignment="1">
      <alignment horizontal="justify" vertical="center" wrapText="1"/>
    </xf>
    <xf numFmtId="3" fontId="6" fillId="0" borderId="1" xfId="2" applyBorder="1" applyAlignment="1">
      <alignment horizontal="center" vertical="center" wrapText="1"/>
    </xf>
    <xf numFmtId="3" fontId="6" fillId="0" borderId="1" xfId="2" applyBorder="1">
      <alignment vertical="center" wrapText="1"/>
    </xf>
    <xf numFmtId="3" fontId="6" fillId="0" borderId="1" xfId="2" applyFont="1" applyBorder="1" applyAlignment="1">
      <alignment horizontal="justify" vertical="center" wrapText="1"/>
    </xf>
    <xf numFmtId="3" fontId="335" fillId="0" borderId="0" xfId="0" applyNumberFormat="1" applyFont="1" applyAlignment="1">
      <alignment vertical="center" wrapText="1"/>
    </xf>
    <xf numFmtId="3" fontId="334" fillId="0" borderId="0" xfId="0" applyNumberFormat="1" applyFont="1" applyAlignment="1">
      <alignment vertical="center" wrapText="1"/>
    </xf>
    <xf numFmtId="3" fontId="130" fillId="0" borderId="12" xfId="0" applyNumberFormat="1" applyFont="1" applyBorder="1" applyAlignment="1">
      <alignment vertical="center" wrapText="1"/>
    </xf>
    <xf numFmtId="0" fontId="1" fillId="0" borderId="1" xfId="0" applyNumberFormat="1" applyFont="1" applyBorder="1" applyAlignment="1">
      <alignment vertical="center" wrapText="1"/>
    </xf>
    <xf numFmtId="0" fontId="2" fillId="0" borderId="1" xfId="0" applyNumberFormat="1" applyFont="1" applyBorder="1" applyAlignment="1">
      <alignment vertical="center" wrapText="1"/>
    </xf>
    <xf numFmtId="3" fontId="5" fillId="0" borderId="3" xfId="0" applyNumberFormat="1" applyFont="1" applyBorder="1" applyAlignment="1">
      <alignment horizontal="left" vertical="center" wrapText="1"/>
    </xf>
    <xf numFmtId="3" fontId="17" fillId="0" borderId="11" xfId="0" applyNumberFormat="1" applyFont="1" applyBorder="1" applyAlignment="1">
      <alignment horizontal="center" vertical="center" wrapText="1"/>
    </xf>
    <xf numFmtId="3" fontId="5" fillId="0" borderId="11" xfId="0" applyNumberFormat="1" applyFont="1" applyBorder="1" applyAlignment="1">
      <alignment vertical="center" wrapText="1"/>
    </xf>
    <xf numFmtId="3" fontId="17" fillId="0" borderId="1" xfId="0" applyNumberFormat="1" applyFont="1" applyBorder="1" applyAlignment="1">
      <alignment vertical="center" wrapText="1"/>
    </xf>
    <xf numFmtId="3" fontId="17" fillId="0" borderId="7" xfId="0" applyNumberFormat="1" applyFont="1" applyBorder="1" applyAlignment="1">
      <alignment horizontal="center" vertical="center" wrapText="1"/>
    </xf>
    <xf numFmtId="3" fontId="5" fillId="0" borderId="7" xfId="0" applyNumberFormat="1" applyFont="1" applyBorder="1" applyAlignment="1">
      <alignment vertical="center" wrapText="1"/>
    </xf>
    <xf numFmtId="3" fontId="5" fillId="0" borderId="11" xfId="0" applyNumberFormat="1" applyFont="1" applyBorder="1" applyAlignment="1">
      <alignment horizontal="center" vertical="center" wrapText="1"/>
    </xf>
    <xf numFmtId="228" fontId="5" fillId="0" borderId="0" xfId="0" applyNumberFormat="1" applyFont="1" applyAlignment="1">
      <alignment vertical="center" wrapText="1"/>
    </xf>
    <xf numFmtId="219" fontId="130" fillId="0" borderId="0" xfId="0" applyNumberFormat="1" applyFont="1" applyAlignment="1">
      <alignment vertical="center" wrapText="1"/>
    </xf>
    <xf numFmtId="219" fontId="2" fillId="0" borderId="1" xfId="0" applyNumberFormat="1" applyFont="1" applyBorder="1" applyAlignment="1">
      <alignment vertical="center" wrapText="1"/>
    </xf>
    <xf numFmtId="291" fontId="1" fillId="0" borderId="0" xfId="0" applyNumberFormat="1" applyFont="1" applyAlignment="1">
      <alignment vertical="center" wrapText="1"/>
    </xf>
    <xf numFmtId="3" fontId="15" fillId="0" borderId="7" xfId="0" applyNumberFormat="1" applyFont="1" applyBorder="1" applyAlignment="1">
      <alignment vertical="center" wrapText="1"/>
    </xf>
    <xf numFmtId="3" fontId="4" fillId="0" borderId="1" xfId="0" applyNumberFormat="1" applyFont="1" applyBorder="1" applyAlignment="1">
      <alignment vertical="center" wrapText="1"/>
    </xf>
    <xf numFmtId="3" fontId="4" fillId="0" borderId="11" xfId="0" applyNumberFormat="1" applyFont="1" applyBorder="1" applyAlignment="1">
      <alignment vertical="center" wrapText="1"/>
    </xf>
    <xf numFmtId="3" fontId="4" fillId="0" borderId="4" xfId="0" applyNumberFormat="1" applyFont="1" applyBorder="1" applyAlignment="1">
      <alignment vertical="center" wrapText="1"/>
    </xf>
    <xf numFmtId="3" fontId="329" fillId="0" borderId="1" xfId="0" applyNumberFormat="1" applyFont="1" applyBorder="1" applyAlignment="1">
      <alignment vertical="center" wrapText="1"/>
    </xf>
    <xf numFmtId="3" fontId="130" fillId="0" borderId="1" xfId="0" applyNumberFormat="1" applyFont="1" applyBorder="1" applyAlignment="1">
      <alignment vertical="center" wrapText="1"/>
    </xf>
    <xf numFmtId="3" fontId="328" fillId="0" borderId="3" xfId="0" applyNumberFormat="1" applyFont="1" applyBorder="1" applyAlignment="1">
      <alignment vertical="center" wrapText="1"/>
    </xf>
    <xf numFmtId="3" fontId="130" fillId="0" borderId="11" xfId="0" applyNumberFormat="1" applyFont="1" applyBorder="1" applyAlignment="1">
      <alignment vertical="center" wrapText="1"/>
    </xf>
    <xf numFmtId="3" fontId="130" fillId="0" borderId="11" xfId="0" applyNumberFormat="1" applyFont="1" applyBorder="1" applyAlignment="1">
      <alignment horizontal="center" vertical="center" wrapText="1"/>
    </xf>
    <xf numFmtId="3" fontId="130" fillId="0" borderId="15" xfId="0" applyNumberFormat="1" applyFont="1" applyBorder="1" applyAlignment="1">
      <alignment horizontal="center" vertical="center" wrapText="1"/>
    </xf>
    <xf numFmtId="3" fontId="130" fillId="0" borderId="15" xfId="0" applyNumberFormat="1" applyFont="1" applyBorder="1" applyAlignment="1">
      <alignment vertical="center" wrapText="1"/>
    </xf>
    <xf numFmtId="3" fontId="18" fillId="0" borderId="6" xfId="0" applyNumberFormat="1" applyFont="1" applyBorder="1" applyAlignment="1">
      <alignment vertical="center" wrapText="1"/>
    </xf>
    <xf numFmtId="3" fontId="18" fillId="0" borderId="12" xfId="0" applyNumberFormat="1" applyFont="1" applyBorder="1" applyAlignment="1">
      <alignment vertical="center" wrapText="1"/>
    </xf>
    <xf numFmtId="3" fontId="18" fillId="0" borderId="7" xfId="0" applyNumberFormat="1" applyFont="1" applyBorder="1" applyAlignment="1">
      <alignment vertical="center" wrapText="1"/>
    </xf>
    <xf numFmtId="3" fontId="15" fillId="0" borderId="6" xfId="0" applyNumberFormat="1" applyFont="1" applyBorder="1" applyAlignment="1">
      <alignment vertical="center" wrapText="1"/>
    </xf>
    <xf numFmtId="3" fontId="15" fillId="0" borderId="15" xfId="0" applyNumberFormat="1" applyFont="1" applyBorder="1" applyAlignment="1">
      <alignment vertical="center" wrapText="1"/>
    </xf>
    <xf numFmtId="291" fontId="15" fillId="0" borderId="7" xfId="0" applyNumberFormat="1" applyFont="1" applyBorder="1" applyAlignment="1">
      <alignment vertical="center" wrapText="1"/>
    </xf>
    <xf numFmtId="3" fontId="18" fillId="0" borderId="11" xfId="0" applyNumberFormat="1" applyFont="1" applyBorder="1" applyAlignment="1">
      <alignment vertical="center" wrapText="1"/>
    </xf>
    <xf numFmtId="3" fontId="12" fillId="0" borderId="6" xfId="0" applyNumberFormat="1" applyFont="1" applyBorder="1" applyAlignment="1">
      <alignment vertical="center" wrapText="1"/>
    </xf>
    <xf numFmtId="3" fontId="12" fillId="0" borderId="12" xfId="0" applyNumberFormat="1" applyFont="1" applyBorder="1" applyAlignment="1">
      <alignment vertical="center" wrapText="1"/>
    </xf>
    <xf numFmtId="3" fontId="12" fillId="0" borderId="3" xfId="0" applyNumberFormat="1" applyFont="1" applyBorder="1" applyAlignment="1">
      <alignment vertical="center" wrapText="1"/>
    </xf>
    <xf numFmtId="3" fontId="12" fillId="0" borderId="2" xfId="0" applyNumberFormat="1" applyFont="1" applyBorder="1" applyAlignment="1">
      <alignment vertical="center" wrapText="1"/>
    </xf>
    <xf numFmtId="3" fontId="12" fillId="0" borderId="7" xfId="0" applyNumberFormat="1" applyFont="1" applyBorder="1" applyAlignment="1">
      <alignment vertical="center" wrapText="1"/>
    </xf>
    <xf numFmtId="3" fontId="4" fillId="0" borderId="6" xfId="0" applyNumberFormat="1" applyFont="1" applyBorder="1" applyAlignment="1">
      <alignment vertical="center" wrapText="1"/>
    </xf>
    <xf numFmtId="3" fontId="12" fillId="0" borderId="11" xfId="0" applyNumberFormat="1" applyFont="1" applyBorder="1" applyAlignment="1">
      <alignment vertical="center" wrapText="1"/>
    </xf>
    <xf numFmtId="3" fontId="4" fillId="0" borderId="6"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18" fillId="0" borderId="4" xfId="0" applyNumberFormat="1" applyFont="1" applyBorder="1" applyAlignment="1">
      <alignment vertical="center" wrapText="1"/>
    </xf>
    <xf numFmtId="3" fontId="6" fillId="0" borderId="4" xfId="2" applyBorder="1" applyAlignment="1">
      <alignment horizontal="center" vertical="center" wrapText="1"/>
    </xf>
    <xf numFmtId="3" fontId="6" fillId="0" borderId="4" xfId="2" applyBorder="1">
      <alignment vertical="center" wrapText="1"/>
    </xf>
    <xf numFmtId="3" fontId="5" fillId="0" borderId="4" xfId="0" applyNumberFormat="1" applyFont="1" applyBorder="1" applyAlignment="1">
      <alignment horizontal="center" vertical="center" wrapText="1"/>
    </xf>
    <xf numFmtId="3" fontId="5" fillId="0" borderId="4" xfId="0" applyNumberFormat="1" applyFont="1" applyBorder="1" applyAlignment="1">
      <alignment horizontal="left" vertical="center" wrapText="1"/>
    </xf>
    <xf numFmtId="0" fontId="1" fillId="0" borderId="3" xfId="0" applyNumberFormat="1" applyFont="1" applyBorder="1" applyAlignment="1">
      <alignment vertical="center" wrapText="1"/>
    </xf>
    <xf numFmtId="3" fontId="1" fillId="0" borderId="12" xfId="0" applyNumberFormat="1" applyFont="1" applyBorder="1" applyAlignment="1">
      <alignment horizontal="right" vertical="center" wrapText="1"/>
    </xf>
    <xf numFmtId="3" fontId="1" fillId="0" borderId="3" xfId="0" applyNumberFormat="1" applyFont="1" applyBorder="1" applyAlignment="1">
      <alignment horizontal="right" vertical="center" wrapText="1"/>
    </xf>
    <xf numFmtId="0" fontId="336" fillId="83" borderId="12" xfId="0" applyNumberFormat="1" applyFont="1" applyFill="1" applyBorder="1" applyAlignment="1">
      <alignment vertical="center" wrapText="1"/>
    </xf>
    <xf numFmtId="3" fontId="328" fillId="0" borderId="4" xfId="0" applyNumberFormat="1" applyFont="1" applyBorder="1" applyAlignment="1">
      <alignment vertical="center" wrapText="1"/>
    </xf>
    <xf numFmtId="3" fontId="328" fillId="0" borderId="7" xfId="0" applyNumberFormat="1" applyFont="1" applyBorder="1" applyAlignment="1">
      <alignment vertical="center" wrapText="1"/>
    </xf>
    <xf numFmtId="3" fontId="1" fillId="0" borderId="4" xfId="0" applyNumberFormat="1" applyFont="1" applyBorder="1" applyAlignment="1">
      <alignment horizontal="right" vertical="center" wrapText="1"/>
    </xf>
    <xf numFmtId="3" fontId="1" fillId="0" borderId="48" xfId="0" applyNumberFormat="1" applyFont="1" applyBorder="1" applyAlignment="1">
      <alignment horizontal="center" vertical="center" wrapText="1"/>
    </xf>
    <xf numFmtId="3" fontId="1" fillId="0" borderId="48" xfId="0" applyNumberFormat="1" applyFont="1" applyBorder="1" applyAlignment="1">
      <alignment horizontal="right" vertical="center" wrapText="1"/>
    </xf>
    <xf numFmtId="3" fontId="15" fillId="0" borderId="48" xfId="0" applyNumberFormat="1" applyFont="1" applyBorder="1" applyAlignment="1">
      <alignment vertical="center" wrapText="1"/>
    </xf>
    <xf numFmtId="3" fontId="15" fillId="0" borderId="73" xfId="0" applyNumberFormat="1" applyFont="1" applyBorder="1" applyAlignment="1">
      <alignment vertical="center" wrapText="1"/>
    </xf>
    <xf numFmtId="3" fontId="4" fillId="0" borderId="11" xfId="0" applyNumberFormat="1" applyFont="1" applyBorder="1" applyAlignment="1">
      <alignment horizontal="left" vertical="center" wrapText="1"/>
    </xf>
    <xf numFmtId="0" fontId="4" fillId="0" borderId="48" xfId="0" applyFont="1" applyBorder="1" applyAlignment="1">
      <alignment horizontal="left" vertical="center" wrapText="1"/>
    </xf>
    <xf numFmtId="244" fontId="1" fillId="0" borderId="0" xfId="0" applyNumberFormat="1" applyFont="1" applyAlignment="1">
      <alignment vertical="center" wrapText="1"/>
    </xf>
    <xf numFmtId="228" fontId="2" fillId="0" borderId="0" xfId="0" applyNumberFormat="1" applyFont="1" applyAlignment="1">
      <alignment vertical="center" wrapText="1"/>
    </xf>
    <xf numFmtId="0" fontId="17" fillId="0" borderId="0" xfId="0" applyNumberFormat="1" applyFont="1" applyAlignment="1">
      <alignment vertical="center" wrapText="1"/>
    </xf>
    <xf numFmtId="168" fontId="17" fillId="0" borderId="0" xfId="0" applyNumberFormat="1" applyFont="1" applyAlignment="1">
      <alignment vertical="center" wrapText="1"/>
    </xf>
    <xf numFmtId="228" fontId="17" fillId="0" borderId="0" xfId="0" applyNumberFormat="1" applyFont="1" applyAlignment="1">
      <alignment vertical="center" wrapText="1"/>
    </xf>
    <xf numFmtId="228" fontId="3" fillId="0" borderId="0" xfId="0" applyNumberFormat="1" applyFont="1" applyAlignment="1">
      <alignment vertical="center" wrapText="1"/>
    </xf>
    <xf numFmtId="3" fontId="1" fillId="0" borderId="49" xfId="0" applyNumberFormat="1" applyFont="1" applyBorder="1" applyAlignment="1">
      <alignment horizontal="center" vertical="center" wrapText="1"/>
    </xf>
    <xf numFmtId="3" fontId="1" fillId="0" borderId="49" xfId="0" applyNumberFormat="1" applyFont="1" applyBorder="1" applyAlignment="1">
      <alignment vertical="center" wrapText="1"/>
    </xf>
    <xf numFmtId="0" fontId="328" fillId="0" borderId="0" xfId="0" applyNumberFormat="1" applyFont="1" applyAlignment="1">
      <alignment vertical="center" wrapText="1"/>
    </xf>
    <xf numFmtId="3" fontId="328" fillId="0" borderId="0" xfId="0" applyNumberFormat="1" applyFont="1" applyBorder="1" applyAlignment="1">
      <alignment vertical="center" wrapText="1"/>
    </xf>
    <xf numFmtId="228" fontId="1" fillId="0" borderId="12" xfId="0" applyNumberFormat="1" applyFont="1" applyBorder="1" applyAlignment="1">
      <alignment vertical="center" wrapText="1"/>
    </xf>
    <xf numFmtId="3" fontId="3" fillId="0" borderId="0" xfId="0" applyNumberFormat="1" applyFont="1" applyAlignment="1">
      <alignment horizontal="right" vertical="center" wrapText="1"/>
    </xf>
    <xf numFmtId="3" fontId="337" fillId="0" borderId="0" xfId="0" applyNumberFormat="1" applyFont="1"/>
    <xf numFmtId="4" fontId="1" fillId="0" borderId="0" xfId="0" applyNumberFormat="1" applyFont="1" applyAlignment="1">
      <alignment vertical="center" wrapText="1"/>
    </xf>
    <xf numFmtId="0" fontId="3" fillId="0" borderId="0" xfId="0" applyNumberFormat="1" applyFont="1" applyAlignment="1">
      <alignment horizontal="right" vertical="center" wrapText="1"/>
    </xf>
    <xf numFmtId="0" fontId="3" fillId="0" borderId="0" xfId="0" applyNumberFormat="1" applyFont="1" applyAlignment="1">
      <alignment vertical="center" wrapText="1"/>
    </xf>
    <xf numFmtId="3" fontId="1" fillId="83" borderId="11" xfId="0" applyNumberFormat="1" applyFont="1" applyFill="1" applyBorder="1" applyAlignment="1">
      <alignment vertical="center" wrapText="1"/>
    </xf>
    <xf numFmtId="3" fontId="1" fillId="83" borderId="12" xfId="0" applyNumberFormat="1" applyFont="1" applyFill="1" applyBorder="1" applyAlignment="1">
      <alignment vertical="center" wrapText="1"/>
    </xf>
    <xf numFmtId="228" fontId="1" fillId="83" borderId="11" xfId="0" applyNumberFormat="1" applyFont="1" applyFill="1" applyBorder="1" applyAlignment="1">
      <alignment vertical="center" wrapText="1"/>
    </xf>
    <xf numFmtId="228" fontId="1" fillId="83" borderId="12" xfId="0" applyNumberFormat="1" applyFont="1" applyFill="1" applyBorder="1" applyAlignment="1">
      <alignment vertical="center" wrapText="1"/>
    </xf>
    <xf numFmtId="3" fontId="1" fillId="83" borderId="6" xfId="0" applyNumberFormat="1" applyFont="1" applyFill="1" applyBorder="1" applyAlignment="1">
      <alignment vertical="center" wrapText="1"/>
    </xf>
    <xf numFmtId="3" fontId="1" fillId="83" borderId="49" xfId="0" applyNumberFormat="1" applyFont="1" applyFill="1" applyBorder="1" applyAlignment="1">
      <alignment vertical="center" wrapText="1"/>
    </xf>
    <xf numFmtId="3" fontId="1" fillId="83" borderId="15" xfId="0" applyNumberFormat="1" applyFont="1" applyFill="1" applyBorder="1" applyAlignment="1">
      <alignment vertical="center" wrapText="1"/>
    </xf>
    <xf numFmtId="3" fontId="1" fillId="83" borderId="6" xfId="0" applyNumberFormat="1" applyFont="1" applyFill="1" applyBorder="1" applyAlignment="1">
      <alignment horizontal="center" vertical="center" wrapText="1"/>
    </xf>
    <xf numFmtId="3" fontId="1" fillId="83" borderId="1" xfId="0" applyNumberFormat="1" applyFont="1" applyFill="1" applyBorder="1" applyAlignment="1">
      <alignment horizontal="center" vertical="center" wrapText="1"/>
    </xf>
    <xf numFmtId="3" fontId="1" fillId="83" borderId="1" xfId="0" applyNumberFormat="1" applyFont="1" applyFill="1" applyBorder="1" applyAlignment="1">
      <alignment vertical="center" wrapText="1"/>
    </xf>
    <xf numFmtId="228" fontId="1" fillId="83" borderId="1" xfId="0" applyNumberFormat="1" applyFont="1" applyFill="1" applyBorder="1" applyAlignment="1">
      <alignment vertical="center" wrapText="1"/>
    </xf>
    <xf numFmtId="3" fontId="1" fillId="83" borderId="49" xfId="0" applyNumberFormat="1" applyFont="1" applyFill="1" applyBorder="1" applyAlignment="1">
      <alignment horizontal="center" vertical="center" wrapText="1"/>
    </xf>
    <xf numFmtId="228" fontId="1" fillId="83" borderId="49" xfId="0" applyNumberFormat="1" applyFont="1" applyFill="1" applyBorder="1" applyAlignment="1">
      <alignment vertical="center" wrapText="1"/>
    </xf>
    <xf numFmtId="3" fontId="1" fillId="83" borderId="12" xfId="0" applyNumberFormat="1" applyFont="1" applyFill="1" applyBorder="1" applyAlignment="1">
      <alignment horizontal="center" vertical="center" wrapText="1"/>
    </xf>
    <xf numFmtId="228" fontId="1" fillId="83" borderId="15" xfId="0" applyNumberFormat="1" applyFont="1" applyFill="1" applyBorder="1" applyAlignment="1">
      <alignment vertical="center" wrapText="1"/>
    </xf>
    <xf numFmtId="3" fontId="1" fillId="83" borderId="15" xfId="0" applyNumberFormat="1" applyFont="1" applyFill="1" applyBorder="1" applyAlignment="1">
      <alignment horizontal="center" vertical="center" wrapText="1"/>
    </xf>
    <xf numFmtId="3" fontId="1" fillId="83" borderId="11" xfId="0" applyNumberFormat="1" applyFont="1" applyFill="1" applyBorder="1" applyAlignment="1">
      <alignment horizontal="center" vertical="center" wrapText="1"/>
    </xf>
    <xf numFmtId="0" fontId="15" fillId="83" borderId="12" xfId="0" applyFont="1" applyFill="1" applyBorder="1"/>
    <xf numFmtId="3" fontId="1" fillId="83" borderId="75" xfId="0" applyNumberFormat="1" applyFont="1" applyFill="1" applyBorder="1" applyAlignment="1">
      <alignment vertical="center" wrapText="1"/>
    </xf>
    <xf numFmtId="228" fontId="1" fillId="83" borderId="75" xfId="0" applyNumberFormat="1" applyFont="1" applyFill="1" applyBorder="1" applyAlignment="1">
      <alignment vertical="center" wrapText="1"/>
    </xf>
    <xf numFmtId="0" fontId="15" fillId="83" borderId="49" xfId="0" applyFont="1" applyFill="1" applyBorder="1"/>
    <xf numFmtId="0" fontId="15" fillId="83" borderId="6" xfId="0" applyFont="1" applyFill="1" applyBorder="1"/>
    <xf numFmtId="0" fontId="15" fillId="83" borderId="15" xfId="0" applyFont="1" applyFill="1" applyBorder="1"/>
    <xf numFmtId="3" fontId="2" fillId="83" borderId="1" xfId="0" applyNumberFormat="1" applyFont="1" applyFill="1" applyBorder="1" applyAlignment="1">
      <alignment horizontal="center" vertical="center" wrapText="1"/>
    </xf>
    <xf numFmtId="3" fontId="2" fillId="83" borderId="1" xfId="0" applyNumberFormat="1" applyFont="1" applyFill="1" applyBorder="1" applyAlignment="1">
      <alignment vertical="center" wrapText="1"/>
    </xf>
    <xf numFmtId="3" fontId="1" fillId="83" borderId="75" xfId="0" applyNumberFormat="1" applyFont="1" applyFill="1" applyBorder="1" applyAlignment="1">
      <alignment horizontal="left" vertical="center" wrapText="1"/>
    </xf>
    <xf numFmtId="3" fontId="1" fillId="83" borderId="48" xfId="0" applyNumberFormat="1" applyFont="1" applyFill="1" applyBorder="1" applyAlignment="1">
      <alignment horizontal="center" vertical="center" wrapText="1"/>
    </xf>
    <xf numFmtId="3" fontId="1" fillId="83" borderId="48" xfId="0" applyNumberFormat="1" applyFont="1" applyFill="1" applyBorder="1" applyAlignment="1">
      <alignment vertical="center" wrapText="1"/>
    </xf>
    <xf numFmtId="228" fontId="1" fillId="83" borderId="48" xfId="0" applyNumberFormat="1" applyFont="1" applyFill="1" applyBorder="1" applyAlignment="1">
      <alignment vertical="center" wrapText="1"/>
    </xf>
    <xf numFmtId="228" fontId="1" fillId="0" borderId="48" xfId="0" applyNumberFormat="1" applyFont="1" applyBorder="1" applyAlignment="1">
      <alignment vertical="center" wrapText="1"/>
    </xf>
    <xf numFmtId="3" fontId="1" fillId="0" borderId="74" xfId="0" applyNumberFormat="1" applyFont="1" applyBorder="1" applyAlignment="1">
      <alignment horizontal="center" vertical="center" wrapText="1"/>
    </xf>
    <xf numFmtId="3" fontId="1" fillId="0" borderId="74" xfId="0" applyNumberFormat="1" applyFont="1" applyBorder="1" applyAlignment="1">
      <alignment vertical="center" wrapText="1"/>
    </xf>
    <xf numFmtId="0" fontId="15" fillId="0" borderId="49" xfId="0" applyFont="1" applyBorder="1"/>
    <xf numFmtId="0" fontId="15" fillId="0" borderId="12" xfId="0" applyFont="1" applyBorder="1"/>
    <xf numFmtId="3" fontId="2"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2" fillId="0" borderId="0" xfId="0" applyNumberFormat="1" applyFont="1" applyAlignment="1">
      <alignment horizontal="left" vertical="center"/>
    </xf>
    <xf numFmtId="3" fontId="3" fillId="0" borderId="0" xfId="0" applyNumberFormat="1" applyFont="1" applyAlignment="1">
      <alignment horizontal="right" vertical="center" wrapText="1"/>
    </xf>
    <xf numFmtId="3" fontId="2"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83" borderId="0" xfId="0" applyNumberFormat="1" applyFont="1" applyFill="1" applyAlignment="1">
      <alignment vertical="center" wrapText="1"/>
    </xf>
    <xf numFmtId="3" fontId="1" fillId="83" borderId="74" xfId="0" applyNumberFormat="1" applyFont="1" applyFill="1" applyBorder="1" applyAlignment="1">
      <alignment horizontal="center" vertical="center" wrapText="1"/>
    </xf>
    <xf numFmtId="0" fontId="15" fillId="83" borderId="74" xfId="0" applyFont="1" applyFill="1" applyBorder="1"/>
    <xf numFmtId="3" fontId="1" fillId="83" borderId="74" xfId="0" applyNumberFormat="1" applyFont="1" applyFill="1" applyBorder="1" applyAlignment="1">
      <alignment vertical="center" wrapText="1"/>
    </xf>
    <xf numFmtId="3" fontId="2" fillId="83" borderId="6" xfId="0" applyNumberFormat="1" applyFont="1" applyFill="1" applyBorder="1" applyAlignment="1">
      <alignment horizontal="center" vertical="center" wrapText="1"/>
    </xf>
    <xf numFmtId="3" fontId="2" fillId="83" borderId="6" xfId="0" applyNumberFormat="1" applyFont="1" applyFill="1" applyBorder="1" applyAlignment="1">
      <alignment vertical="center" wrapText="1"/>
    </xf>
    <xf numFmtId="3" fontId="2" fillId="83" borderId="15" xfId="0" applyNumberFormat="1" applyFont="1" applyFill="1" applyBorder="1" applyAlignment="1">
      <alignment vertical="center" wrapText="1"/>
    </xf>
    <xf numFmtId="3" fontId="2"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2" fillId="0" borderId="1" xfId="0" applyNumberFormat="1" applyFont="1" applyBorder="1" applyAlignment="1">
      <alignment horizontal="center" vertical="center" wrapText="1"/>
    </xf>
    <xf numFmtId="3" fontId="2" fillId="0" borderId="0" xfId="0" applyNumberFormat="1" applyFont="1" applyAlignment="1">
      <alignment horizontal="left" vertical="center" wrapText="1"/>
    </xf>
    <xf numFmtId="3" fontId="18" fillId="0" borderId="1" xfId="0" applyNumberFormat="1" applyFont="1" applyBorder="1" applyAlignment="1">
      <alignment horizontal="center" vertical="center" wrapText="1"/>
    </xf>
    <xf numFmtId="3" fontId="1" fillId="0" borderId="75" xfId="0" applyNumberFormat="1" applyFont="1" applyBorder="1" applyAlignment="1">
      <alignment vertical="center" wrapText="1"/>
    </xf>
    <xf numFmtId="3" fontId="1" fillId="83" borderId="49" xfId="0" applyNumberFormat="1" applyFont="1" applyFill="1" applyBorder="1" applyAlignment="1">
      <alignment horizontal="right" vertical="center"/>
    </xf>
    <xf numFmtId="3" fontId="1" fillId="83" borderId="75" xfId="0" applyNumberFormat="1" applyFont="1" applyFill="1" applyBorder="1" applyAlignment="1">
      <alignment horizontal="right" vertical="center"/>
    </xf>
    <xf numFmtId="291" fontId="2" fillId="83" borderId="1" xfId="0" applyNumberFormat="1" applyFont="1" applyFill="1" applyBorder="1" applyAlignment="1">
      <alignment vertical="center" wrapText="1"/>
    </xf>
    <xf numFmtId="3" fontId="1" fillId="83" borderId="75" xfId="0" applyNumberFormat="1" applyFont="1" applyFill="1" applyBorder="1" applyAlignment="1">
      <alignment horizontal="center" vertical="center" wrapText="1"/>
    </xf>
    <xf numFmtId="3" fontId="15" fillId="83" borderId="49" xfId="0" applyNumberFormat="1" applyFont="1" applyFill="1" applyBorder="1"/>
    <xf numFmtId="291" fontId="2" fillId="0" borderId="1" xfId="0" applyNumberFormat="1" applyFont="1" applyBorder="1" applyAlignment="1">
      <alignment vertical="center" wrapText="1"/>
    </xf>
    <xf numFmtId="228" fontId="1" fillId="0" borderId="49" xfId="0" applyNumberFormat="1" applyFont="1" applyBorder="1" applyAlignment="1">
      <alignment vertical="center" wrapText="1"/>
    </xf>
    <xf numFmtId="228" fontId="1" fillId="0" borderId="74" xfId="0" applyNumberFormat="1" applyFont="1" applyBorder="1" applyAlignment="1">
      <alignment vertical="center" wrapText="1"/>
    </xf>
    <xf numFmtId="3" fontId="1" fillId="0" borderId="75" xfId="0" applyNumberFormat="1" applyFont="1" applyBorder="1" applyAlignment="1">
      <alignment horizontal="center" vertical="center" wrapText="1"/>
    </xf>
    <xf numFmtId="168" fontId="17" fillId="0" borderId="1" xfId="0" applyNumberFormat="1" applyFont="1" applyBorder="1" applyAlignment="1">
      <alignment vertical="center" wrapText="1"/>
    </xf>
    <xf numFmtId="168" fontId="5" fillId="0" borderId="11" xfId="0" applyNumberFormat="1" applyFont="1" applyBorder="1" applyAlignment="1">
      <alignment vertical="center" wrapText="1"/>
    </xf>
    <xf numFmtId="168" fontId="5" fillId="0" borderId="7" xfId="0" applyNumberFormat="1" applyFont="1" applyBorder="1" applyAlignment="1">
      <alignment vertical="center" wrapText="1"/>
    </xf>
    <xf numFmtId="168" fontId="5" fillId="0" borderId="1" xfId="0" applyNumberFormat="1" applyFont="1" applyBorder="1" applyAlignment="1">
      <alignment vertical="center" wrapText="1"/>
    </xf>
    <xf numFmtId="168" fontId="5" fillId="0" borderId="3" xfId="0" applyNumberFormat="1" applyFont="1" applyBorder="1" applyAlignment="1">
      <alignment vertical="center" wrapText="1"/>
    </xf>
    <xf numFmtId="168" fontId="5" fillId="0" borderId="4" xfId="0" applyNumberFormat="1" applyFont="1" applyBorder="1" applyAlignment="1">
      <alignment vertical="center" wrapText="1"/>
    </xf>
    <xf numFmtId="168" fontId="12" fillId="0" borderId="1" xfId="0" applyNumberFormat="1" applyFont="1" applyBorder="1" applyAlignment="1">
      <alignment vertical="center" wrapText="1"/>
    </xf>
    <xf numFmtId="3" fontId="15" fillId="0" borderId="49" xfId="0" applyNumberFormat="1" applyFont="1" applyBorder="1" applyAlignment="1">
      <alignment vertical="center" wrapText="1"/>
    </xf>
    <xf numFmtId="3" fontId="2" fillId="0" borderId="75" xfId="0" applyNumberFormat="1" applyFont="1" applyBorder="1" applyAlignment="1">
      <alignment vertical="center" wrapText="1"/>
    </xf>
    <xf numFmtId="3" fontId="15" fillId="0" borderId="75" xfId="0" applyNumberFormat="1" applyFont="1" applyBorder="1" applyAlignment="1">
      <alignment vertical="center" wrapText="1"/>
    </xf>
    <xf numFmtId="3" fontId="2"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2" fillId="0" borderId="1" xfId="0" applyNumberFormat="1" applyFont="1" applyBorder="1" applyAlignment="1">
      <alignment horizontal="center" vertical="center" wrapText="1"/>
    </xf>
    <xf numFmtId="3" fontId="18" fillId="0" borderId="6" xfId="0" applyNumberFormat="1" applyFont="1" applyBorder="1" applyAlignment="1">
      <alignment horizontal="center" vertical="center" wrapText="1"/>
    </xf>
    <xf numFmtId="3" fontId="15" fillId="0" borderId="11" xfId="0" applyNumberFormat="1" applyFont="1" applyBorder="1" applyAlignment="1">
      <alignment horizontal="center" vertical="center" wrapText="1"/>
    </xf>
    <xf numFmtId="3" fontId="15" fillId="0" borderId="75" xfId="0" applyNumberFormat="1" applyFont="1" applyBorder="1" applyAlignment="1">
      <alignment horizontal="center" vertical="center" wrapText="1"/>
    </xf>
    <xf numFmtId="3" fontId="18" fillId="0" borderId="75" xfId="0" applyNumberFormat="1" applyFont="1" applyBorder="1" applyAlignment="1">
      <alignment vertical="center" wrapText="1"/>
    </xf>
    <xf numFmtId="3" fontId="15" fillId="0" borderId="12" xfId="0" applyNumberFormat="1" applyFont="1" applyBorder="1" applyAlignment="1">
      <alignment horizontal="center" vertical="center" wrapText="1"/>
    </xf>
    <xf numFmtId="3" fontId="15" fillId="0" borderId="49" xfId="0" applyNumberFormat="1" applyFont="1" applyBorder="1" applyAlignment="1">
      <alignment horizontal="center" vertical="center" wrapText="1"/>
    </xf>
    <xf numFmtId="0" fontId="15" fillId="0" borderId="0" xfId="0" applyNumberFormat="1" applyFont="1" applyAlignment="1">
      <alignment vertical="center" wrapText="1"/>
    </xf>
    <xf numFmtId="3" fontId="2" fillId="0" borderId="11" xfId="0" applyNumberFormat="1" applyFont="1" applyBorder="1" applyAlignment="1">
      <alignment vertical="center" wrapText="1"/>
    </xf>
    <xf numFmtId="3" fontId="2" fillId="0" borderId="49" xfId="0" applyNumberFormat="1" applyFont="1" applyBorder="1" applyAlignment="1">
      <alignment vertical="center" wrapText="1"/>
    </xf>
    <xf numFmtId="3" fontId="328" fillId="0" borderId="14" xfId="0" applyNumberFormat="1" applyFont="1" applyBorder="1" applyAlignment="1">
      <alignment vertical="center" wrapText="1"/>
    </xf>
    <xf numFmtId="228" fontId="1" fillId="0" borderId="14" xfId="0" applyNumberFormat="1" applyFont="1" applyBorder="1" applyAlignment="1">
      <alignment vertical="center" wrapText="1"/>
    </xf>
    <xf numFmtId="3" fontId="328" fillId="0" borderId="6" xfId="0" applyNumberFormat="1" applyFont="1" applyBorder="1" applyAlignment="1">
      <alignment vertical="center" wrapText="1"/>
    </xf>
    <xf numFmtId="3" fontId="328" fillId="0" borderId="11" xfId="0" applyNumberFormat="1" applyFont="1" applyBorder="1" applyAlignment="1">
      <alignment vertical="center" wrapText="1"/>
    </xf>
    <xf numFmtId="3" fontId="18" fillId="0" borderId="49" xfId="0" applyNumberFormat="1" applyFont="1" applyBorder="1" applyAlignment="1">
      <alignment vertical="center" wrapText="1"/>
    </xf>
    <xf numFmtId="3" fontId="12" fillId="0" borderId="49" xfId="0" applyNumberFormat="1" applyFont="1" applyBorder="1" applyAlignment="1">
      <alignment vertical="center" wrapText="1"/>
    </xf>
    <xf numFmtId="3" fontId="338" fillId="0" borderId="1" xfId="0" applyNumberFormat="1" applyFont="1" applyBorder="1" applyAlignment="1">
      <alignment vertical="center" wrapText="1"/>
    </xf>
    <xf numFmtId="3" fontId="338" fillId="0" borderId="12" xfId="0" applyNumberFormat="1" applyFont="1" applyBorder="1" applyAlignment="1">
      <alignment vertical="center" wrapText="1"/>
    </xf>
    <xf numFmtId="291" fontId="1" fillId="0" borderId="3" xfId="0" applyNumberFormat="1" applyFont="1" applyBorder="1" applyAlignment="1">
      <alignment vertical="center" wrapText="1"/>
    </xf>
    <xf numFmtId="291" fontId="1" fillId="0" borderId="49" xfId="0" applyNumberFormat="1" applyFont="1" applyBorder="1" applyAlignment="1">
      <alignment vertical="center" wrapText="1"/>
    </xf>
    <xf numFmtId="291" fontId="1" fillId="0" borderId="11" xfId="0" applyNumberFormat="1" applyFont="1" applyBorder="1" applyAlignment="1">
      <alignment vertical="center" wrapText="1"/>
    </xf>
    <xf numFmtId="3" fontId="2"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2" fillId="0" borderId="0" xfId="0" applyNumberFormat="1" applyFont="1" applyAlignment="1">
      <alignment horizontal="left" vertical="center"/>
    </xf>
    <xf numFmtId="3" fontId="3" fillId="0" borderId="0" xfId="0" applyNumberFormat="1" applyFont="1" applyAlignment="1">
      <alignment horizontal="right" vertical="center" wrapText="1"/>
    </xf>
    <xf numFmtId="3" fontId="2" fillId="0" borderId="1"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2" fillId="0" borderId="0" xfId="0" applyNumberFormat="1" applyFont="1" applyAlignment="1">
      <alignment horizontal="left" vertical="center" wrapText="1"/>
    </xf>
    <xf numFmtId="3" fontId="17" fillId="0" borderId="1" xfId="0" applyNumberFormat="1" applyFont="1" applyBorder="1" applyAlignment="1">
      <alignment horizontal="center" vertical="center" wrapText="1"/>
    </xf>
    <xf numFmtId="4" fontId="1" fillId="0" borderId="11" xfId="0" applyNumberFormat="1" applyFont="1" applyBorder="1" applyAlignment="1">
      <alignment vertical="center" wrapText="1"/>
    </xf>
    <xf numFmtId="4" fontId="1" fillId="0" borderId="3" xfId="0" applyNumberFormat="1" applyFont="1" applyBorder="1" applyAlignment="1">
      <alignment vertical="center" wrapText="1"/>
    </xf>
    <xf numFmtId="4" fontId="1" fillId="0" borderId="74" xfId="0" applyNumberFormat="1" applyFont="1" applyBorder="1" applyAlignment="1">
      <alignment vertical="center" wrapText="1"/>
    </xf>
    <xf numFmtId="4" fontId="1" fillId="0" borderId="49" xfId="0" applyNumberFormat="1" applyFont="1" applyBorder="1" applyAlignment="1">
      <alignment vertical="center" wrapText="1"/>
    </xf>
    <xf numFmtId="4" fontId="2" fillId="0" borderId="1" xfId="0" applyNumberFormat="1" applyFont="1" applyBorder="1" applyAlignment="1">
      <alignment vertical="center" wrapText="1"/>
    </xf>
    <xf numFmtId="228" fontId="1" fillId="83" borderId="0" xfId="0" applyNumberFormat="1" applyFont="1" applyFill="1" applyAlignment="1">
      <alignment vertical="center" wrapText="1"/>
    </xf>
    <xf numFmtId="0" fontId="1" fillId="83" borderId="0" xfId="0" applyNumberFormat="1" applyFont="1" applyFill="1" applyAlignment="1">
      <alignment vertical="center" wrapText="1"/>
    </xf>
    <xf numFmtId="291" fontId="1" fillId="83" borderId="1" xfId="0" applyNumberFormat="1" applyFont="1" applyFill="1" applyBorder="1" applyAlignment="1">
      <alignment vertical="center" wrapText="1"/>
    </xf>
    <xf numFmtId="3" fontId="2"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17"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3" fontId="2" fillId="0" borderId="0" xfId="0" applyNumberFormat="1" applyFont="1" applyAlignment="1">
      <alignment horizontal="center" vertical="center" wrapText="1"/>
    </xf>
    <xf numFmtId="3" fontId="2" fillId="0" borderId="0" xfId="0" applyNumberFormat="1" applyFont="1" applyAlignment="1">
      <alignment horizontal="center" vertical="center"/>
    </xf>
    <xf numFmtId="3" fontId="1" fillId="0" borderId="0" xfId="0" applyNumberFormat="1" applyFont="1" applyAlignment="1">
      <alignment horizontal="center" vertical="center" wrapText="1"/>
    </xf>
    <xf numFmtId="3" fontId="3" fillId="0" borderId="5" xfId="0" applyNumberFormat="1" applyFont="1" applyBorder="1" applyAlignment="1">
      <alignment horizontal="right" vertical="center" wrapText="1"/>
    </xf>
    <xf numFmtId="3" fontId="3" fillId="0" borderId="0" xfId="0" applyNumberFormat="1" applyFont="1" applyAlignment="1">
      <alignment horizontal="center" vertical="center" wrapText="1"/>
    </xf>
    <xf numFmtId="3" fontId="3" fillId="0" borderId="0" xfId="0" applyNumberFormat="1" applyFont="1" applyAlignment="1">
      <alignment horizontal="right" vertical="center" wrapText="1"/>
    </xf>
    <xf numFmtId="3" fontId="2" fillId="0" borderId="0" xfId="0" applyNumberFormat="1" applyFont="1" applyAlignment="1">
      <alignment horizontal="left" vertical="center" wrapText="1"/>
    </xf>
    <xf numFmtId="3" fontId="2" fillId="0" borderId="1" xfId="0" applyNumberFormat="1" applyFont="1" applyBorder="1" applyAlignment="1">
      <alignment horizontal="center" vertical="center" wrapText="1"/>
    </xf>
    <xf numFmtId="0" fontId="1" fillId="0" borderId="0" xfId="0" applyNumberFormat="1" applyFont="1" applyAlignment="1">
      <alignment horizontal="center" vertical="center" wrapText="1"/>
    </xf>
    <xf numFmtId="3" fontId="12" fillId="0" borderId="1" xfId="0" applyNumberFormat="1" applyFont="1" applyBorder="1" applyAlignment="1">
      <alignment horizontal="center" vertical="center" wrapText="1"/>
    </xf>
    <xf numFmtId="219" fontId="1" fillId="0" borderId="0" xfId="0" applyNumberFormat="1" applyFont="1" applyAlignment="1">
      <alignment horizontal="center" vertical="center" wrapText="1"/>
    </xf>
    <xf numFmtId="3" fontId="325" fillId="0" borderId="0" xfId="0" applyNumberFormat="1" applyFont="1" applyAlignment="1">
      <alignment horizontal="center" vertical="center" wrapText="1"/>
    </xf>
    <xf numFmtId="3" fontId="325" fillId="0" borderId="0" xfId="0" applyNumberFormat="1" applyFont="1" applyAlignment="1">
      <alignment horizontal="center" vertical="center"/>
    </xf>
    <xf numFmtId="3" fontId="3" fillId="0" borderId="0" xfId="0" applyNumberFormat="1" applyFont="1" applyBorder="1" applyAlignment="1">
      <alignment horizontal="right" vertical="center" wrapText="1"/>
    </xf>
    <xf numFmtId="3" fontId="5" fillId="0" borderId="6" xfId="0" applyNumberFormat="1" applyFont="1" applyBorder="1" applyAlignment="1">
      <alignment horizontal="center" vertical="center" wrapText="1"/>
    </xf>
    <xf numFmtId="3" fontId="5" fillId="0" borderId="15" xfId="0" applyNumberFormat="1" applyFont="1" applyBorder="1" applyAlignment="1">
      <alignment horizontal="center" vertical="center" wrapText="1"/>
    </xf>
    <xf numFmtId="3" fontId="2" fillId="0" borderId="68" xfId="0" applyNumberFormat="1" applyFont="1" applyBorder="1" applyAlignment="1">
      <alignment horizontal="center" vertical="center" wrapText="1"/>
    </xf>
    <xf numFmtId="3" fontId="2" fillId="0" borderId="72" xfId="0" applyNumberFormat="1" applyFont="1" applyBorder="1" applyAlignment="1">
      <alignment horizontal="center" vertical="center" wrapText="1"/>
    </xf>
    <xf numFmtId="3" fontId="2" fillId="0" borderId="69" xfId="0" applyNumberFormat="1" applyFont="1" applyBorder="1" applyAlignment="1">
      <alignment horizontal="center" vertical="center" wrapText="1"/>
    </xf>
    <xf numFmtId="3" fontId="4" fillId="0" borderId="70" xfId="0" applyNumberFormat="1" applyFont="1" applyBorder="1" applyAlignment="1">
      <alignment horizontal="center" vertical="center" wrapText="1"/>
    </xf>
    <xf numFmtId="3" fontId="4" fillId="0" borderId="71" xfId="0" applyNumberFormat="1" applyFont="1" applyBorder="1" applyAlignment="1">
      <alignment horizontal="center" vertical="center" wrapText="1"/>
    </xf>
    <xf numFmtId="3" fontId="17" fillId="0" borderId="6" xfId="0" applyNumberFormat="1" applyFont="1" applyBorder="1" applyAlignment="1">
      <alignment horizontal="center" vertical="center" wrapText="1"/>
    </xf>
    <xf numFmtId="3" fontId="17" fillId="0" borderId="15" xfId="0" applyNumberFormat="1" applyFont="1" applyBorder="1" applyAlignment="1">
      <alignment horizontal="center" vertical="center" wrapText="1"/>
    </xf>
    <xf numFmtId="3" fontId="12" fillId="0" borderId="70" xfId="0" applyNumberFormat="1" applyFont="1" applyBorder="1" applyAlignment="1">
      <alignment horizontal="center" vertical="center" wrapText="1"/>
    </xf>
    <xf numFmtId="3" fontId="12" fillId="0" borderId="71" xfId="0" applyNumberFormat="1" applyFont="1" applyBorder="1" applyAlignment="1">
      <alignment horizontal="center" vertical="center" wrapText="1"/>
    </xf>
    <xf numFmtId="3" fontId="1" fillId="0" borderId="5" xfId="0" applyNumberFormat="1" applyFont="1" applyBorder="1" applyAlignment="1">
      <alignment horizontal="right" vertical="center" wrapText="1"/>
    </xf>
    <xf numFmtId="3" fontId="1" fillId="0" borderId="8" xfId="0" applyNumberFormat="1" applyFont="1" applyBorder="1" applyAlignment="1">
      <alignment horizontal="center" vertical="center" wrapText="1"/>
    </xf>
    <xf numFmtId="3" fontId="1" fillId="0" borderId="9" xfId="0" applyNumberFormat="1" applyFont="1" applyBorder="1" applyAlignment="1">
      <alignment horizontal="center" vertical="center" wrapText="1"/>
    </xf>
    <xf numFmtId="3" fontId="1" fillId="0" borderId="10"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7" fillId="0" borderId="0" xfId="1" applyFont="1" applyAlignment="1">
      <alignment horizontal="center" vertical="center" wrapText="1"/>
    </xf>
    <xf numFmtId="3" fontId="8" fillId="0" borderId="0" xfId="1" applyFont="1" applyAlignment="1">
      <alignment horizontal="center" vertical="center" wrapText="1"/>
    </xf>
    <xf numFmtId="3" fontId="9" fillId="0" borderId="0" xfId="1" applyFont="1" applyAlignment="1">
      <alignment horizontal="center" vertical="center"/>
    </xf>
    <xf numFmtId="3" fontId="6" fillId="0" borderId="5" xfId="1" applyFont="1" applyBorder="1" applyAlignment="1">
      <alignment horizontal="right" vertical="center" wrapText="1"/>
    </xf>
    <xf numFmtId="3" fontId="327" fillId="0" borderId="5" xfId="1" applyFont="1" applyBorder="1" applyAlignment="1">
      <alignment horizontal="right" vertical="center" wrapText="1"/>
    </xf>
    <xf numFmtId="3" fontId="21" fillId="0" borderId="0" xfId="0" applyNumberFormat="1" applyFont="1" applyAlignment="1">
      <alignment horizontal="center" vertical="center" wrapText="1"/>
    </xf>
    <xf numFmtId="3" fontId="2" fillId="0" borderId="0" xfId="0" applyNumberFormat="1" applyFont="1" applyAlignment="1">
      <alignment vertical="center"/>
    </xf>
    <xf numFmtId="3" fontId="329" fillId="0" borderId="1" xfId="0" applyNumberFormat="1" applyFont="1" applyBorder="1" applyAlignment="1">
      <alignment horizontal="center" vertical="center" wrapText="1"/>
    </xf>
    <xf numFmtId="3" fontId="329" fillId="0" borderId="0" xfId="0" applyNumberFormat="1" applyFont="1" applyAlignment="1">
      <alignment horizontal="center" vertical="center" wrapText="1"/>
    </xf>
    <xf numFmtId="3" fontId="329" fillId="0" borderId="6" xfId="0" applyNumberFormat="1" applyFont="1" applyBorder="1" applyAlignment="1">
      <alignment horizontal="center" vertical="center" wrapText="1"/>
    </xf>
    <xf numFmtId="3" fontId="329" fillId="0" borderId="15"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3" fontId="330" fillId="0" borderId="0" xfId="0" applyNumberFormat="1" applyFont="1" applyAlignment="1">
      <alignment horizontal="center" vertical="center" wrapText="1"/>
    </xf>
    <xf numFmtId="3" fontId="333" fillId="0" borderId="6" xfId="0" applyNumberFormat="1" applyFont="1" applyBorder="1" applyAlignment="1">
      <alignment horizontal="center" vertical="center" wrapText="1"/>
    </xf>
    <xf numFmtId="3" fontId="333" fillId="0" borderId="12" xfId="0" applyNumberFormat="1" applyFont="1" applyBorder="1" applyAlignment="1">
      <alignment horizontal="center" vertical="center" wrapText="1"/>
    </xf>
    <xf numFmtId="3" fontId="333" fillId="0" borderId="15" xfId="0" applyNumberFormat="1" applyFont="1" applyBorder="1" applyAlignment="1">
      <alignment horizontal="center" vertical="center" wrapText="1"/>
    </xf>
    <xf numFmtId="3" fontId="130" fillId="0" borderId="0" xfId="0" applyNumberFormat="1" applyFont="1" applyAlignment="1">
      <alignment horizontal="center" vertical="center" wrapText="1"/>
    </xf>
    <xf numFmtId="3" fontId="7" fillId="0" borderId="0" xfId="1" applyFont="1" applyAlignment="1">
      <alignment horizontal="left" vertical="center"/>
    </xf>
    <xf numFmtId="3" fontId="330" fillId="0" borderId="5" xfId="0" applyNumberFormat="1" applyFont="1" applyBorder="1" applyAlignment="1">
      <alignment horizontal="right" vertical="center" wrapText="1"/>
    </xf>
    <xf numFmtId="3" fontId="18" fillId="0" borderId="1" xfId="0" applyNumberFormat="1" applyFont="1" applyBorder="1" applyAlignment="1">
      <alignment horizontal="center" vertical="center" wrapText="1"/>
    </xf>
    <xf numFmtId="3" fontId="334" fillId="0" borderId="0" xfId="0" applyNumberFormat="1" applyFont="1" applyAlignment="1">
      <alignment horizontal="center" vertical="center" wrapText="1"/>
    </xf>
    <xf numFmtId="3" fontId="5" fillId="0" borderId="1" xfId="0" applyNumberFormat="1" applyFont="1" applyBorder="1" applyAlignment="1">
      <alignment horizontal="center" vertical="center" wrapText="1"/>
    </xf>
    <xf numFmtId="3" fontId="16" fillId="0" borderId="1" xfId="0"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3" fontId="1" fillId="0" borderId="14"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3" fontId="17" fillId="0" borderId="1"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3" fontId="3" fillId="0" borderId="5" xfId="0" applyNumberFormat="1" applyFont="1" applyBorder="1" applyAlignment="1">
      <alignment horizontal="center" wrapText="1"/>
    </xf>
    <xf numFmtId="3" fontId="1" fillId="0" borderId="5" xfId="0" applyNumberFormat="1" applyFont="1" applyBorder="1" applyAlignment="1">
      <alignment horizontal="center" vertical="center" wrapText="1"/>
    </xf>
    <xf numFmtId="3" fontId="2" fillId="0" borderId="6" xfId="0" applyNumberFormat="1" applyFont="1" applyBorder="1" applyAlignment="1">
      <alignment horizontal="center" vertical="center" wrapText="1"/>
    </xf>
    <xf numFmtId="3" fontId="2" fillId="0" borderId="15" xfId="0" applyNumberFormat="1" applyFont="1" applyBorder="1" applyAlignment="1">
      <alignment horizontal="center" vertical="center" wrapText="1"/>
    </xf>
  </cellXfs>
  <cellStyles count="8305">
    <cellStyle name="_x0001_" xfId="4"/>
    <cellStyle name="_x000e__x0010_" xfId="5"/>
    <cellStyle name=" " xfId="6"/>
    <cellStyle name="          _x000a__x000a_shell=progman.exe_x000a__x000a_m" xfId="7"/>
    <cellStyle name="          _x000d__x000a_shell=progman.exe_x000d__x000a_m" xfId="8"/>
    <cellStyle name="          _x000d__x000a_shell=progman.exe_x000d__x000a_m 2" xfId="9"/>
    <cellStyle name="          _x000d__x000a_shell=progman.exe_x000d__x000a_m 2 2" xfId="10"/>
    <cellStyle name="          _x000d__x000a_shell=progman.exe_x000d__x000a_m 3" xfId="11"/>
    <cellStyle name="          _x000d__x000a_shell=progman.exe_x000d__x000a_m 4" xfId="12"/>
    <cellStyle name="          _x000d__x000a_shell=progman.exe_x000d__x000a_m_7. BC đau nam HK moi ( 17-10)" xfId="13"/>
    <cellStyle name=" _04 DC" xfId="14"/>
    <cellStyle name=" _04 DC(3rd)" xfId="15"/>
    <cellStyle name=" _090213  Schedule for 2nd evaluation_Tuan B" xfId="16"/>
    <cellStyle name="_x0001_ 2" xfId="17"/>
    <cellStyle name="_x0001_ 3" xfId="18"/>
    <cellStyle name="_x0001_ 4" xfId="19"/>
    <cellStyle name="_x0001_ 5" xfId="20"/>
    <cellStyle name="_x0001_ 6" xfId="21"/>
    <cellStyle name="_x0001_ 7" xfId="22"/>
    <cellStyle name="_x0001_ 8" xfId="23"/>
    <cellStyle name="_x0001_ 9" xfId="24"/>
    <cellStyle name="_x000a__x000a_JournalTemplate=C:\COMFO\CTALK\JOURSTD.TPL_x000a__x000a_LbStateAddress=3 3 0 251 1 89 2 311_x000a__x000a_LbStateJou" xfId="25"/>
    <cellStyle name="_x000a__x000c_" xfId="26"/>
    <cellStyle name="_x000c__x000a_ဠ" xfId="27"/>
    <cellStyle name="_x000d__x000a_JournalTemplate=C:\COMFO\CTALK\JOURSTD.TPL_x000d__x000a_LbStateAddress=3 3 0 251 1 89 2 311_x000d__x000a_LbStateJou" xfId="28"/>
    <cellStyle name="#,##0" xfId="29"/>
    <cellStyle name="#,##0 2" xfId="30"/>
    <cellStyle name="#,##0 2 2" xfId="31"/>
    <cellStyle name="#,##0 3" xfId="32"/>
    <cellStyle name="#,##0 3 2" xfId="33"/>
    <cellStyle name="#,##0 4" xfId="34"/>
    <cellStyle name="#,##0 4 2" xfId="35"/>
    <cellStyle name="#,##0_Thành phố-Nhu cau CCTL 2016" xfId="36"/>
    <cellStyle name="%" xfId="37"/>
    <cellStyle name="% 2" xfId="38"/>
    <cellStyle name="%_bo sung du toan  hong linh" xfId="39"/>
    <cellStyle name="%_DU LIEU CAP PHAT CHINH LY" xfId="40"/>
    <cellStyle name="%_DU LIEU CAP PHAT CHINH LY_Nhatki_Chi" xfId="41"/>
    <cellStyle name="%_Nhatki_Chi" xfId="42"/>
    <cellStyle name="%_NHU CAU VA NGUON THUC HIEN CCTL CAP XA" xfId="43"/>
    <cellStyle name="%_PHU LUC CHIEU SANG(13.6.2013)" xfId="44"/>
    <cellStyle name="%_Phụ luc goi 5" xfId="45"/>
    <cellStyle name="%_Phụ luc goi 5 2" xfId="46"/>
    <cellStyle name="%_Phụ luc goi 5_DU LIEU CAP PHAT CHINH LY" xfId="47"/>
    <cellStyle name="%_Phụ luc goi 5_DU LIEU CAP PHAT CHINH LY_Nhatki_Chi" xfId="48"/>
    <cellStyle name="%_Phụ luc goi 5_Nhatki_Chi" xfId="49"/>
    <cellStyle name="%_Phụ luc goi 5_So bao lut (version 1)" xfId="50"/>
    <cellStyle name="%_Phụ luc goi 5_So bao lut (version 1)_Nhatki_Chi" xfId="51"/>
    <cellStyle name="%_Sheet1" xfId="52"/>
    <cellStyle name="%_So bao lut (version 1)" xfId="53"/>
    <cellStyle name="%_So bao lut (version 1)_Nhatki_Chi" xfId="54"/>
    <cellStyle name="%_TH BHXH 2015" xfId="55"/>
    <cellStyle name="%_Thành phố-Nhu cau CCTL 2016" xfId="56"/>
    <cellStyle name="%_THU NS den 21.12.2014" xfId="57"/>
    <cellStyle name="*l_x0010_" xfId="58"/>
    <cellStyle name=",." xfId="59"/>
    <cellStyle name="." xfId="60"/>
    <cellStyle name=". 2" xfId="61"/>
    <cellStyle name="._DU LIEU CAP PHAT CHINH LY" xfId="62"/>
    <cellStyle name=".d©y" xfId="63"/>
    <cellStyle name="??" xfId="64"/>
    <cellStyle name="?? [ - ??1" xfId="65"/>
    <cellStyle name="?? [ - ??2" xfId="66"/>
    <cellStyle name="?? [ - ??3" xfId="67"/>
    <cellStyle name="?? [ - ??4" xfId="68"/>
    <cellStyle name="?? [ - ??5" xfId="69"/>
    <cellStyle name="?? [ - ??6" xfId="70"/>
    <cellStyle name="?? [ - ??7" xfId="71"/>
    <cellStyle name="?? [ - ??8" xfId="72"/>
    <cellStyle name="?? [0.00]_      " xfId="73"/>
    <cellStyle name="?? [0]" xfId="74"/>
    <cellStyle name="?? [0] 2" xfId="75"/>
    <cellStyle name="?? [0] 3" xfId="76"/>
    <cellStyle name="?? 10" xfId="77"/>
    <cellStyle name="?? 11" xfId="78"/>
    <cellStyle name="?? 12" xfId="79"/>
    <cellStyle name="?? 13" xfId="80"/>
    <cellStyle name="?? 14" xfId="81"/>
    <cellStyle name="?? 15" xfId="82"/>
    <cellStyle name="?? 16" xfId="83"/>
    <cellStyle name="?? 17" xfId="84"/>
    <cellStyle name="?? 2" xfId="85"/>
    <cellStyle name="?? 2 2" xfId="86"/>
    <cellStyle name="?? 3" xfId="87"/>
    <cellStyle name="?? 4" xfId="88"/>
    <cellStyle name="?? 5" xfId="89"/>
    <cellStyle name="?? 6" xfId="90"/>
    <cellStyle name="?? 7" xfId="91"/>
    <cellStyle name="?? 8" xfId="92"/>
    <cellStyle name="?? 9" xfId="93"/>
    <cellStyle name="?? m?c 1" xfId="94"/>
    <cellStyle name="?? m?c 2" xfId="95"/>
    <cellStyle name="?? m?c 3" xfId="96"/>
    <cellStyle name="?? m?c 4" xfId="97"/>
    <cellStyle name="?_x001d_??%U©÷u&amp;H©÷9_x0008_? s_x000a__x0007__x0001__x0001_" xfId="98"/>
    <cellStyle name="?_x001d_??%U©÷u&amp;H©÷9_x0008_? s_x000a__x0007__x0001__x0001_ 2" xfId="99"/>
    <cellStyle name="???? [0.00]_      " xfId="100"/>
    <cellStyle name="??????" xfId="101"/>
    <cellStyle name="?????? 2" xfId="102"/>
    <cellStyle name="?????? 3" xfId="103"/>
    <cellStyle name="??????_Thành phố-Nhu cau CCTL 2016" xfId="104"/>
    <cellStyle name="????_      " xfId="105"/>
    <cellStyle name="???[0]_?? DI" xfId="106"/>
    <cellStyle name="???_?? DI" xfId="107"/>
    <cellStyle name="???R쀀Àok1" xfId="108"/>
    <cellStyle name="??[0]_BRE" xfId="109"/>
    <cellStyle name="??_      " xfId="110"/>
    <cellStyle name="??A? [0]_laroux_1_¢¬???¢â? " xfId="111"/>
    <cellStyle name="??A?_laroux_1_¢¬???¢â? " xfId="112"/>
    <cellStyle name="??u ra" xfId="113"/>
    <cellStyle name="??u ra 2" xfId="114"/>
    <cellStyle name="??u vào" xfId="115"/>
    <cellStyle name="??u vào 2" xfId="116"/>
    <cellStyle name="?¡±¢¥?_?¨ù??¢´¢¥_¢¬???¢â? " xfId="117"/>
    <cellStyle name="_x0001_?¶æµ_x001b_ºß­ " xfId="118"/>
    <cellStyle name="_x0001_?¶æµ_x001b_ºß­_" xfId="119"/>
    <cellStyle name="?ðÇ%U?&amp;H?_x0008_?s_x000a__x0007__x0001__x0001_" xfId="120"/>
    <cellStyle name="?ðÇ%U?&amp;H?_x0008_?s_x000a__x0007__x0001__x0001_ 2" xfId="121"/>
    <cellStyle name="[0]_Chi phÝ kh¸c_V" xfId="122"/>
    <cellStyle name="_x0001_\Ô" xfId="123"/>
    <cellStyle name="]_x000d__x000a_Zoomed=1_x000d__x000a_Row=0_x000d__x000a_Column=0_x000d__x000a_Height=0_x000d__x000a_Width=0_x000d__x000a_FontName=FoxFont_x000d__x000a_FontStyle=0_x000d__x000a_FontSize=9_x000d__x000a_PrtFontName=FoxPrin" xfId="124"/>
    <cellStyle name="_! an nhu cau ung von TPCP va HTCMT nam 2011 vung TNB - Doan Cong tac (29-5-2010)" xfId="125"/>
    <cellStyle name="_?_BOOKSHIP" xfId="126"/>
    <cellStyle name="__ [0.00]_PRODUCT DETAIL Q1" xfId="127"/>
    <cellStyle name="__ [0]_1202" xfId="128"/>
    <cellStyle name="__ [0]_1202_Result Red Store Jun" xfId="129"/>
    <cellStyle name="__ [0]_Book1" xfId="130"/>
    <cellStyle name="___(____)______" xfId="131"/>
    <cellStyle name="___[0]_Book1" xfId="132"/>
    <cellStyle name="____ [0.00]_PRODUCT DETAIL Q1" xfId="133"/>
    <cellStyle name="_____PRODUCT DETAIL Q1" xfId="134"/>
    <cellStyle name="____95" xfId="135"/>
    <cellStyle name="____Book1" xfId="136"/>
    <cellStyle name="___1202" xfId="137"/>
    <cellStyle name="___1202_Result Red Store Jun" xfId="138"/>
    <cellStyle name="___1202_Result Red Store Jun_1" xfId="139"/>
    <cellStyle name="___Book1" xfId="140"/>
    <cellStyle name="___Book1_Book1 (9)" xfId="141"/>
    <cellStyle name="___Book1_Feb Delivery Plan-Tuan B" xfId="142"/>
    <cellStyle name="___Book1_Feb Delivery Plan-Tuan B_HEAD ORDER FOR MARCH- CONFIRMED&amp;Calculation" xfId="143"/>
    <cellStyle name="___Book1_Format for Mar Addtional" xfId="144"/>
    <cellStyle name="___Book1_HEAD ORDER FOR MARCH- CONFIRMEDCalculation_Tuan B" xfId="145"/>
    <cellStyle name="___Book1_Result Red Store Jun" xfId="146"/>
    <cellStyle name="___Book1_Theo doi thang 1.2007" xfId="147"/>
    <cellStyle name="___Book1_Theo doi thang 1.2007_HEAD ORDER FOR MARCH- CONFIRMEDCalculation_Tuan B" xfId="148"/>
    <cellStyle name="___kc-elec system check list" xfId="149"/>
    <cellStyle name="___PRODUCT DETAIL Q1" xfId="150"/>
    <cellStyle name="_x0001__090213  Schedule for 2nd evaluation_Tuan B" xfId="151"/>
    <cellStyle name="_1 TONG HOP - CA NA" xfId="152"/>
    <cellStyle name="_1 TONG HOP - CA NA 2" xfId="153"/>
    <cellStyle name="_1.Tong hop KL, GT  - Dien chieu sang HLKB1" xfId="154"/>
    <cellStyle name="_123_DONG_THANH_Moi" xfId="155"/>
    <cellStyle name="_123_DONG_THANH_Moi_131114- Bieu giao du toan CTMTQG 2014 giao" xfId="156"/>
    <cellStyle name="_123_DONG_THANH_Moi_131114- Bieu giao du toan CTMTQG 2014 giao_Du toan chi NSDP 2017" xfId="157"/>
    <cellStyle name="_130307 So sanh thuc hien 2012 - du toan 2012 moi (pan khac)" xfId="158"/>
    <cellStyle name="_130313 Mau  bieu bao cao nguon luc cua dia phuong sua" xfId="159"/>
    <cellStyle name="_130818 Tong hop Danh gia thu 2013" xfId="160"/>
    <cellStyle name="_130818 Tong hop Danh gia thu 2013_140921 bu giam thu ND 209" xfId="161"/>
    <cellStyle name="_130818 Tong hop Danh gia thu 2013_150809  UTH  2015" xfId="162"/>
    <cellStyle name="_130818 Tong hop Danh gia thu 2013_150809  UTH  2015_Du toan chi NSDP 2017" xfId="163"/>
    <cellStyle name="_130818 Tong hop Danh gia thu 2013_A141023 UTH nam 2014 (574.100)" xfId="164"/>
    <cellStyle name="_130818 Tong hop Danh gia thu 2013_A150305 209" xfId="165"/>
    <cellStyle name="_130818 Tong hop Danh gia thu 2013_A151226 UTH 2015 (Tong hop)" xfId="166"/>
    <cellStyle name="_130818 Tong hop Danh gia thu 2013_A151226 UTH 2015 (Tong hop)_Du toan chi NSDP 2017" xfId="167"/>
    <cellStyle name="_130818 Tong hop Danh gia thu 2013_A160105 Thu 2015 (tinh theo so tong)" xfId="168"/>
    <cellStyle name="_130818 Tong hop Danh gia thu 2013_A160120 Thu kho bac nhan nuoc 2015 (dieu chinh Quang Ngai)" xfId="169"/>
    <cellStyle name="_130818 Tong hop Danh gia thu 2013_A160120 Thu kho bac nhan nuoc 2015 (dieu chinh Quang Ngai)_Du toan chi NSDP 2017" xfId="170"/>
    <cellStyle name="_130818 Tong hop Danh gia thu 2013_A160201 Thuc hien thu 2014, 2015, 2016 (Bao cao Vu)" xfId="171"/>
    <cellStyle name="_130818 Tong hop Danh gia thu 2013_A160922 PACD XNK 265-280" xfId="172"/>
    <cellStyle name="_130818 Tong hop Danh gia thu 2013_Book2" xfId="173"/>
    <cellStyle name="_130818 Tong hop Danh gia thu 2013_Book2_Du toan chi NSDP 2017" xfId="174"/>
    <cellStyle name="_130818 Tong hop Danh gia thu 2013_EXTIMATE 2016" xfId="175"/>
    <cellStyle name="_130818 Tong hop Danh gia thu 2013_REV 2014" xfId="176"/>
    <cellStyle name="_130818 Tong hop Danh gia thu 2013_REV 2014_Du toan chi NSDP 2017" xfId="177"/>
    <cellStyle name="_130818 Tong hop Danh gia thu 2013_REV 2015" xfId="178"/>
    <cellStyle name="_130818 Tong hop Danh gia thu 2013_Thu hang thang" xfId="179"/>
    <cellStyle name="_130818 Tong hop Danh gia thu 2013_Thu hang thang_Du toan chi NSDP 2017" xfId="180"/>
    <cellStyle name="_x0001__140310 Tham dinh luong Ca Mau 2013" xfId="181"/>
    <cellStyle name="_150115 Tong hop thu NSNN theo so KBNN (cong SGD dieu chinh Quang Ngai)" xfId="182"/>
    <cellStyle name="_150115 Tong hop thu NSNN theo so KBNN (goc)" xfId="183"/>
    <cellStyle name="_151007 Tang thu lam luong 2014 ra soat" xfId="184"/>
    <cellStyle name="_160112 Thu kho bac nhan nuoc 2015" xfId="185"/>
    <cellStyle name="_x0001__160505 BIEU CHI NSDP TREN DAU DAN (BAO GÔM BSCMT)" xfId="186"/>
    <cellStyle name="_160510 Cua khau quoc te duong bo" xfId="187"/>
    <cellStyle name="_19- Hai Duong-V1" xfId="188"/>
    <cellStyle name="_19- Hai Duong-V1_18_Vinh Phuc_HSV2_2015" xfId="189"/>
    <cellStyle name="_19- Hai Duong-V1_18_Vinh Phuc_Khai toan_2015" xfId="190"/>
    <cellStyle name="_19- Hai Duong-V1_33_Khanh Hoa (gui lai)_Bieu mau du toan 2015 _kem CV 1780" xfId="191"/>
    <cellStyle name="_19- Hai Duong-V1_4 BIEU DU TOAN 2015 -GUI CUC" xfId="192"/>
    <cellStyle name="_19- Hai Duong-V1_42_Gia Lai_Khai toan DT thu NSNN 2015" xfId="193"/>
    <cellStyle name="_19- Hai Duong-V1_Bieu chi tiet Toyota - Honda-123" xfId="194"/>
    <cellStyle name="_19- Hai Duong-V1_Mau thuyet minh 2014 Vinh Phuc" xfId="195"/>
    <cellStyle name="_19- Hai Duong-V1_TH Ket qua thao luan nam 2015 - Vong 1- TCT (Nhan)" xfId="196"/>
    <cellStyle name="_2013" xfId="197"/>
    <cellStyle name="_26-09 " xfId="198"/>
    <cellStyle name="_26-09 _" xfId="199"/>
    <cellStyle name="_5. Du toan dien chieu sang" xfId="200"/>
    <cellStyle name="_A151225 UTH Thu hai quan 2015" xfId="201"/>
    <cellStyle name="_A151225 UTH Thu hai quan 2015_Du toan chi NSDP 2017" xfId="202"/>
    <cellStyle name="_A160105 BANG TONG SO THU NOI DIA NSNN 11 THANG CHI TIET THEO SAC THUE  CHI TIET TINH" xfId="203"/>
    <cellStyle name="_A160105 Thu 2015 (tinh theo so tong)" xfId="204"/>
    <cellStyle name="_A160120 Thu kho bac nhan nuoc 2015 (dieu chinh Quang Ngai)" xfId="205"/>
    <cellStyle name="_A160120 Thu kho bac nhan nuoc 2015 (dieu chinh Quang Ngai)_Du toan chi NSDP 2017" xfId="206"/>
    <cellStyle name="_A160621 Dia phuong bao cao" xfId="207"/>
    <cellStyle name="_A160715 Tang thu de lai 2015" xfId="208"/>
    <cellStyle name="_A160922 PACD XNK 265-280" xfId="209"/>
    <cellStyle name="_Asimo show 17,18 Apr" xfId="210"/>
    <cellStyle name="_Bang Chi tieu (2)" xfId="211"/>
    <cellStyle name="_Bang Chi tieu (2) 2" xfId="212"/>
    <cellStyle name="_BAO GIA NGAY 24-10-08 (co dam)" xfId="213"/>
    <cellStyle name="_BAO GIA NGAY 24-10-08 (co dam) 2" xfId="214"/>
    <cellStyle name="_BC CV 6403 BKHĐT" xfId="215"/>
    <cellStyle name="_BD-BHN scptd 3-6-10" xfId="216"/>
    <cellStyle name="_x0001__Bieu bang TLP 2016 huyện Lộc Hà 2" xfId="217"/>
    <cellStyle name="_Book1" xfId="218"/>
    <cellStyle name="_Book1 (9)" xfId="219"/>
    <cellStyle name="_Book1 2" xfId="220"/>
    <cellStyle name="_Book1_1" xfId="221"/>
    <cellStyle name="_Book1_1_5. Du toan dien chieu sang" xfId="222"/>
    <cellStyle name="_Book1_1_A160621 Dia phuong bao cao" xfId="223"/>
    <cellStyle name="_Book1_1_A160715 Tang thu de lai 2015" xfId="224"/>
    <cellStyle name="_Book1_1_Phụ luc goi 5" xfId="225"/>
    <cellStyle name="_Book1_1_Tuyen (21-7-11)-doan 1" xfId="226"/>
    <cellStyle name="_Book1_131114- Bieu giao du toan CTMTQG 2014 giao" xfId="227"/>
    <cellStyle name="_Book1_131114- Bieu giao du toan CTMTQG 2014 giao_Du toan chi NSDP 2017" xfId="228"/>
    <cellStyle name="_Book1_5. Du toan dien chieu sang" xfId="229"/>
    <cellStyle name="_Book1_Book1" xfId="230"/>
    <cellStyle name="_Book1_Book1 2" xfId="231"/>
    <cellStyle name="_Book1_Book1_5. Du toan dien chieu sang" xfId="232"/>
    <cellStyle name="_Book1_Book1_TONG HOP QUYET TOAN THANH PHO 2013" xfId="233"/>
    <cellStyle name="_Book1_Book1_Tuyen (21-7-11)-doan 1" xfId="234"/>
    <cellStyle name="_Book1_Book1_Tuyen (21-7-11)-doan 1 2" xfId="235"/>
    <cellStyle name="_Book1_cap dien ha the - xay dung2" xfId="236"/>
    <cellStyle name="_Book1_cong hang rao" xfId="237"/>
    <cellStyle name="_Book1_cong hang rao_131114- Bieu giao du toan CTMTQG 2014 giao" xfId="238"/>
    <cellStyle name="_Book1_IN" xfId="239"/>
    <cellStyle name="_Book1_Kh ql62 (2010) 11-09" xfId="240"/>
    <cellStyle name="_Book1_Khoi luong" xfId="241"/>
    <cellStyle name="_Book1_Khung 2012" xfId="242"/>
    <cellStyle name="_Book1_Phụ luc goi 5" xfId="243"/>
    <cellStyle name="_Book1_phu luc tong ket tinh hinh TH giai doan 03-10 (ngay 30)" xfId="244"/>
    <cellStyle name="_Book1_phu luc tong ket tinh hinh TH giai doan 03-10 (ngay 30)_131114- Bieu giao du toan CTMTQG 2014 giao" xfId="245"/>
    <cellStyle name="_Book1_THUY DIEN DA KHAI THAM DINH" xfId="246"/>
    <cellStyle name="_Book1_THUY DIEN DA KHAI THAM DINH 2" xfId="247"/>
    <cellStyle name="_Book1_Tuyen (21-7-11)-doan 1" xfId="248"/>
    <cellStyle name="_Book1_Tuyen (21-7-11)-doan 1 2" xfId="249"/>
    <cellStyle name="_Book1_Tuyen (21-7-11)-doan 1_TONG HOP QUYET TOAN THANH PHO 2013" xfId="250"/>
    <cellStyle name="_Budget schedule 1H08_Acc dept" xfId="251"/>
    <cellStyle name="_C.cong+B.luong-Sanluong" xfId="252"/>
    <cellStyle name="_cap dien ha the - xay dung2" xfId="253"/>
    <cellStyle name="_Cau Phu Phuong" xfId="254"/>
    <cellStyle name="_Cau Phu Phuong 2" xfId="255"/>
    <cellStyle name="_Chau Thon - Tan Xuan (KCS 8-12-06)" xfId="256"/>
    <cellStyle name="_Chau Thon - Tan Xuan (KCS 8-12-06) 2" xfId="257"/>
    <cellStyle name="_cong hang rao" xfId="258"/>
    <cellStyle name="_cong vien cay xanh" xfId="259"/>
    <cellStyle name="_Copy of Market 2007" xfId="260"/>
    <cellStyle name="_x0001__CTMTQG 2015" xfId="261"/>
    <cellStyle name="_DCG TT09 G2 3.12.2007" xfId="262"/>
    <cellStyle name="_DCG TT09 G2 3.12.2007 2" xfId="263"/>
    <cellStyle name="_DCG TT09 G2 3.12.2007_TONG HOP QUYET TOAN THANH PHO 2013" xfId="264"/>
    <cellStyle name="_Dec 06 Plan1" xfId="265"/>
    <cellStyle name="_Dec 06 Plan1_Format for Feb,07" xfId="266"/>
    <cellStyle name="_Dec 06 Plan1_Format for Feb,07_HEAD ORDER FOR MARCH- CONFIRMED&amp;Calculation" xfId="267"/>
    <cellStyle name="_Dec 06 Plan1_Format for Mar Addtional" xfId="268"/>
    <cellStyle name="_Dec 06 Plan1_HEAD ORDER FOR MARCH- CONFIRMED&amp;Calculation" xfId="269"/>
    <cellStyle name="_Dec 06 Plan1_HEAD ORDER FOR MARCH- CONFIRMED&amp;Calculation_Theo doi thang 3.2007" xfId="270"/>
    <cellStyle name="_Dec Delivery Plan Summary 06-Mr.Khanh" xfId="271"/>
    <cellStyle name="_Dec Delivery Plan Summary 06-Mr.Khanh_HEAD ORDER FOR MARCH- CONFIRMEDCalculation_Tuan B" xfId="272"/>
    <cellStyle name="_Dec Delivery Plan Summary 06-Mr.Khanh_Theo doi thang 3.2007" xfId="273"/>
    <cellStyle name="_DG 2012-DT2013 - Theo sac thue -sua" xfId="274"/>
    <cellStyle name="_DG 2012-DT2013 - Theo sac thue -sua_120907 Thu tang them 4500" xfId="275"/>
    <cellStyle name="_DG 2012-DT2013 - Theo sac thue -sua_27-8Tong hop PA uoc 2012-DT 2013 -PA 420.000 ty-490.000 ty chuyen doi" xfId="276"/>
    <cellStyle name="_dien chieu sang" xfId="277"/>
    <cellStyle name="_dieu chinh theo TT so03 -TB234 ngay 8-4" xfId="278"/>
    <cellStyle name="_DO-D1500-KHONG CO TRONG DT" xfId="279"/>
    <cellStyle name="_DO-D1500-KHONG CO TRONG DT 2" xfId="280"/>
    <cellStyle name="_DON GIA GIAOTHAU TRU CHONG GIA QUANG DAI" xfId="281"/>
    <cellStyle name="_DON GIA GIAOTHAU TRU CHONG GIA QUANG DAI 2" xfId="282"/>
    <cellStyle name="_x0001__DT 2015 (Gui chuyen quan)" xfId="283"/>
    <cellStyle name="_DT khu DT long bien theo 179" xfId="284"/>
    <cellStyle name="_DT ma kem" xfId="285"/>
    <cellStyle name="_Du toan duong day va TBA QT " xfId="286"/>
    <cellStyle name="_Du toan PS Goi 2 theo bb ngày 31.7 va 1.9. trinh  (DG moi)" xfId="287"/>
    <cellStyle name="_Du toan PS goi01" xfId="288"/>
    <cellStyle name="_Du toan PS goi01 2" xfId="289"/>
    <cellStyle name="_Duyet TK thay đôi" xfId="290"/>
    <cellStyle name="_Duyet TK thay đôi_131114- Bieu giao du toan CTMTQG 2014 giao" xfId="291"/>
    <cellStyle name="_ET_STYLE_NoName_00_" xfId="292"/>
    <cellStyle name="_ET_STYLE_NoName_00_ 2" xfId="293"/>
    <cellStyle name="_ET_STYLE_NoName_00__TONG HOP QUYET TOAN THANH PHO 2013" xfId="294"/>
    <cellStyle name="_EXTIMATE 2016" xfId="295"/>
    <cellStyle name="_Feb Delivery Plan-Tuan B" xfId="296"/>
    <cellStyle name="_Feb Delivery Plan-Tuan B_HEAD ORDER FOR MARCH- CONFIRMED&amp;Calculation" xfId="297"/>
    <cellStyle name="_Feb Delivery Plan-Tuan B_HEAD ORDER FOR MARCH- CONFIRMED&amp;Calculation_Theo doi thang 3.2007" xfId="298"/>
    <cellStyle name="_Feb Delivery Plan-Tuan B_Theo doi thang 3.2007" xfId="299"/>
    <cellStyle name="_Gia goi 1" xfId="300"/>
    <cellStyle name="_Gia-Dai tuong niem liet sy" xfId="301"/>
    <cellStyle name="_Goi 1 A tham tra" xfId="302"/>
    <cellStyle name="_Goi 1 A tham tra 2" xfId="303"/>
    <cellStyle name="_Goi 1 in 20.4" xfId="304"/>
    <cellStyle name="_Goi 1 in 20.4 sua" xfId="305"/>
    <cellStyle name="_Goi 1in tong NT(da kiem tra)" xfId="306"/>
    <cellStyle name="_Goi 1in tong NT(da kiem tra) 2" xfId="307"/>
    <cellStyle name="_Goi 2 in20.4" xfId="308"/>
    <cellStyle name="_Goi 2- My Ly Ban trinh" xfId="309"/>
    <cellStyle name="_Goi 2- My Ly Ban trinh 2" xfId="310"/>
    <cellStyle name="_GOITHAUSO2" xfId="311"/>
    <cellStyle name="_GOITHAUSO3" xfId="312"/>
    <cellStyle name="_GOITHAUSO4" xfId="313"/>
    <cellStyle name="_x0001__Gửi Tr.phong DT136 2016" xfId="314"/>
    <cellStyle name="_HaHoa_TDT_DienCSang" xfId="315"/>
    <cellStyle name="_HaHoa19-5-07" xfId="316"/>
    <cellStyle name="_HEAD ORDER FOR MARCH- CONFIRMEDCalculation_Tuan B" xfId="317"/>
    <cellStyle name="_Hoi nghi" xfId="318"/>
    <cellStyle name="_HS thau" xfId="319"/>
    <cellStyle name="_Imp" xfId="320"/>
    <cellStyle name="_Imp_2" xfId="321"/>
    <cellStyle name="_Imp_2_Budget for year 2006" xfId="322"/>
    <cellStyle name="_Imp_2_Budgeting form 2006" xfId="323"/>
    <cellStyle name="_Imp_2_Budgeting form 2006 (2)" xfId="324"/>
    <cellStyle name="_Imp_2_bugdet khanh" xfId="325"/>
    <cellStyle name="_Imp_2_Service Activities Plan in 2005" xfId="326"/>
    <cellStyle name="_Imp_3" xfId="327"/>
    <cellStyle name="_Imp_4" xfId="328"/>
    <cellStyle name="_Imp_5" xfId="329"/>
    <cellStyle name="_Imp_5_Budget-05-1H-action plan-050425-rvs-short" xfId="330"/>
    <cellStyle name="_Imp_5_Service Activities Plan in 2005" xfId="331"/>
    <cellStyle name="_Imp_6" xfId="332"/>
    <cellStyle name="_Imp_6_Asimo show 17,18 Apr" xfId="333"/>
    <cellStyle name="_Imp_6_Layout check list" xfId="334"/>
    <cellStyle name="_Imp_7" xfId="335"/>
    <cellStyle name="_Imp_7_Budget for year 2006" xfId="336"/>
    <cellStyle name="_Imp_7_Budgeting form 2006" xfId="337"/>
    <cellStyle name="_Imp_7_Budgeting form 2006 (2)" xfId="338"/>
    <cellStyle name="_Imp_7_bugdet khanh" xfId="339"/>
    <cellStyle name="_Imp_8" xfId="340"/>
    <cellStyle name="_Imp_9" xfId="341"/>
    <cellStyle name="_Imp_A" xfId="342"/>
    <cellStyle name="_Imp_B" xfId="343"/>
    <cellStyle name="_Imp_B_Asimo show 17,18 Apr" xfId="344"/>
    <cellStyle name="_Imp_B_Layout check list" xfId="345"/>
    <cellStyle name="_Imp_Budget-05-1H-action plan-050425-rvs-short" xfId="346"/>
    <cellStyle name="_Imp_Service Activities Plan in 2005" xfId="347"/>
    <cellStyle name="_IN" xfId="348"/>
    <cellStyle name="_IN_131114- Bieu giao du toan CTMTQG 2014 giao" xfId="349"/>
    <cellStyle name="_Kh ql62 (2010) 11-09" xfId="350"/>
    <cellStyle name="_Khoi luong" xfId="351"/>
    <cellStyle name="_Khoi luong QL8B" xfId="352"/>
    <cellStyle name="_Khoi luong QL8B 2" xfId="353"/>
    <cellStyle name="_Khoi luong QL8B_TONG HOP QUYET TOAN THANH PHO 2013" xfId="354"/>
    <cellStyle name="_Khung 2012" xfId="355"/>
    <cellStyle name="_KL hoan thanh+PS 15.12.08 theo ban ve." xfId="356"/>
    <cellStyle name="_KL hoan thanh+PS 15.12.08 theo ban ve. 2" xfId="357"/>
    <cellStyle name="_KLdao chuan" xfId="358"/>
    <cellStyle name="_KT (2)" xfId="359"/>
    <cellStyle name="_KT (2) 2" xfId="360"/>
    <cellStyle name="_KT (2) 3" xfId="361"/>
    <cellStyle name="_KT (2)_1" xfId="362"/>
    <cellStyle name="_KT (2)_1 2" xfId="363"/>
    <cellStyle name="_KT (2)_1 3" xfId="364"/>
    <cellStyle name="_KT (2)_1_160505 BIEU CHI NSDP TREN DAU DAN (BAO GÔM BSCMT)" xfId="365"/>
    <cellStyle name="_KT (2)_1_CTMTQG 2015" xfId="366"/>
    <cellStyle name="_KT (2)_1_DT 2015 (Gui chuyen quan)" xfId="367"/>
    <cellStyle name="_KT (2)_1_Gửi Tr.phong DT136 2016" xfId="368"/>
    <cellStyle name="_KT (2)_1_Lora-tungchau" xfId="369"/>
    <cellStyle name="_KT (2)_1_Lora-tungchau 2" xfId="370"/>
    <cellStyle name="_KT (2)_1_NHU CAU VA NGUON THUC HIEN CCTL CAP XA" xfId="371"/>
    <cellStyle name="_KT (2)_1_Qt-HT3PQ1(CauKho)" xfId="372"/>
    <cellStyle name="_KT (2)_1_Thành phố-Nhu cau CCTL 2016" xfId="373"/>
    <cellStyle name="_KT (2)_1_Tuyen (21-7-11)-doan 1" xfId="374"/>
    <cellStyle name="_KT (2)_160505 BIEU CHI NSDP TREN DAU DAN (BAO GÔM BSCMT)" xfId="375"/>
    <cellStyle name="_KT (2)_2" xfId="376"/>
    <cellStyle name="_KT (2)_2_TG-TH" xfId="377"/>
    <cellStyle name="_KT (2)_2_TG-TH 2" xfId="378"/>
    <cellStyle name="_KT (2)_2_TG-TH 3" xfId="379"/>
    <cellStyle name="_KT (2)_2_TG-TH_160505 BIEU CHI NSDP TREN DAU DAN (BAO GÔM BSCMT)" xfId="380"/>
    <cellStyle name="_KT (2)_2_TG-TH_5. Du toan dien chieu sang" xfId="381"/>
    <cellStyle name="_KT (2)_2_TG-TH_ApGiaVatTu_cayxanh_latgach" xfId="382"/>
    <cellStyle name="_KT (2)_2_TG-TH_BANG TONG HOP TINH HINH THANH QUYET TOAN (MOI I)" xfId="383"/>
    <cellStyle name="_KT (2)_2_TG-TH_BAO GIA NGAY 24-10-08 (co dam)" xfId="384"/>
    <cellStyle name="_KT (2)_2_TG-TH_BC CV 6403 BKHĐT" xfId="385"/>
    <cellStyle name="_KT (2)_2_TG-TH_BC NQ11-CP - chinh sua lai" xfId="386"/>
    <cellStyle name="_KT (2)_2_TG-TH_BC NQ11-CP-Quynh sau bieu so3" xfId="387"/>
    <cellStyle name="_KT (2)_2_TG-TH_BC_NQ11-CP_-_Thao_sua_lai" xfId="388"/>
    <cellStyle name="_KT (2)_2_TG-TH_Bieu bang TLP 2016 huyện Lộc Hà 2" xfId="389"/>
    <cellStyle name="_KT (2)_2_TG-TH_Book1" xfId="390"/>
    <cellStyle name="_KT (2)_2_TG-TH_Book1_1" xfId="391"/>
    <cellStyle name="_KT (2)_2_TG-TH_Book1_1_BC CV 6403 BKHĐT" xfId="392"/>
    <cellStyle name="_KT (2)_2_TG-TH_Book1_1_Luy ke von ung nam 2011 -Thoa gui ngay 12-8-2012" xfId="393"/>
    <cellStyle name="_KT (2)_2_TG-TH_Book1_2" xfId="394"/>
    <cellStyle name="_KT (2)_2_TG-TH_Book1_2_BC CV 6403 BKHĐT" xfId="395"/>
    <cellStyle name="_KT (2)_2_TG-TH_Book1_2_Luy ke von ung nam 2011 -Thoa gui ngay 12-8-2012" xfId="396"/>
    <cellStyle name="_KT (2)_2_TG-TH_Book1_BC CV 6403 BKHĐT" xfId="397"/>
    <cellStyle name="_KT (2)_2_TG-TH_Book1_Luy ke von ung nam 2011 -Thoa gui ngay 12-8-2012" xfId="398"/>
    <cellStyle name="_KT (2)_2_TG-TH_CAU Khanh Nam(Thi Cong)" xfId="399"/>
    <cellStyle name="_KT (2)_2_TG-TH_ChiHuong_ApGia" xfId="400"/>
    <cellStyle name="_KT (2)_2_TG-TH_CoCauPhi (version 1)" xfId="401"/>
    <cellStyle name="_KT (2)_2_TG-TH_CTMTQG 2015" xfId="402"/>
    <cellStyle name="_KT (2)_2_TG-TH_DAU NOI PL-CL TAI PHU LAMHC" xfId="403"/>
    <cellStyle name="_KT (2)_2_TG-TH_DT 2015 (Gui chuyen quan)" xfId="404"/>
    <cellStyle name="_KT (2)_2_TG-TH_DU TRU VAT TU" xfId="405"/>
    <cellStyle name="_KT (2)_2_TG-TH_DU TRU VAT TU 2" xfId="406"/>
    <cellStyle name="_KT (2)_2_TG-TH_Gửi Tr.phong DT136 2016" xfId="407"/>
    <cellStyle name="_KT (2)_2_TG-TH_Lora-tungchau" xfId="408"/>
    <cellStyle name="_KT (2)_2_TG-TH_Luy ke von ung nam 2011 -Thoa gui ngay 12-8-2012" xfId="409"/>
    <cellStyle name="_KT (2)_2_TG-TH_NhanCong" xfId="410"/>
    <cellStyle name="_KT (2)_2_TG-TH_NHU CAU VA NGUON THUC HIEN CCTL CAP XA" xfId="411"/>
    <cellStyle name="_KT (2)_2_TG-TH_PHU LUC CHIEU SANG(13.6.2013)" xfId="412"/>
    <cellStyle name="_KT (2)_2_TG-TH_Phụ luc goi 5" xfId="413"/>
    <cellStyle name="_KT (2)_2_TG-TH_Phụ luc goi 5 2" xfId="414"/>
    <cellStyle name="_KT (2)_2_TG-TH_phu luc tong ket tinh hinh TH giai doan 03-10 (ngay 30)" xfId="415"/>
    <cellStyle name="_KT (2)_2_TG-TH_PL bien phap cong trinh 22.9.2016" xfId="416"/>
    <cellStyle name="_KT (2)_2_TG-TH_Qt-HT3PQ1(CauKho)" xfId="417"/>
    <cellStyle name="_KT (2)_2_TG-TH_Sheet1" xfId="418"/>
    <cellStyle name="_KT (2)_2_TG-TH_Thành phố-Nhu cau CCTL 2016" xfId="419"/>
    <cellStyle name="_KT (2)_2_TG-TH_THUY DIEN DA KHAI THAM DINH" xfId="420"/>
    <cellStyle name="_KT (2)_2_TG-TH_TLP 2016 sửa lại gui STC 21.9.2016" xfId="421"/>
    <cellStyle name="_KT (2)_2_TG-TH_Tuyen (21-7-11)-doan 1" xfId="422"/>
    <cellStyle name="_KT (2)_2_TG-TH_ÿÿÿÿÿ" xfId="423"/>
    <cellStyle name="_KT (2)_2_TG-TH_ÿÿÿÿÿ 2" xfId="424"/>
    <cellStyle name="_KT (2)_3" xfId="425"/>
    <cellStyle name="_KT (2)_3_TG-TH" xfId="426"/>
    <cellStyle name="_KT (2)_3_TG-TH 2" xfId="427"/>
    <cellStyle name="_KT (2)_3_TG-TH 3" xfId="428"/>
    <cellStyle name="_KT (2)_3_TG-TH_160505 BIEU CHI NSDP TREN DAU DAN (BAO GÔM BSCMT)" xfId="429"/>
    <cellStyle name="_KT (2)_3_TG-TH_Book1" xfId="430"/>
    <cellStyle name="_KT (2)_3_TG-TH_Book1 2" xfId="431"/>
    <cellStyle name="_KT (2)_3_TG-TH_CTMTQG 2015" xfId="432"/>
    <cellStyle name="_KT (2)_3_TG-TH_DT 2015 (Gui chuyen quan)" xfId="433"/>
    <cellStyle name="_KT (2)_3_TG-TH_Gửi Tr.phong DT136 2016" xfId="434"/>
    <cellStyle name="_KT (2)_3_TG-TH_Lora-tungchau" xfId="435"/>
    <cellStyle name="_KT (2)_3_TG-TH_Lora-tungchau 2" xfId="436"/>
    <cellStyle name="_KT (2)_3_TG-TH_NHU CAU VA NGUON THUC HIEN CCTL CAP XA" xfId="437"/>
    <cellStyle name="_KT (2)_3_TG-TH_PERSONAL" xfId="438"/>
    <cellStyle name="_KT (2)_3_TG-TH_PERSONAL 2" xfId="439"/>
    <cellStyle name="_KT (2)_3_TG-TH_PERSONAL_BC CV 6403 BKHĐT" xfId="440"/>
    <cellStyle name="_KT (2)_3_TG-TH_PERSONAL_Book1" xfId="441"/>
    <cellStyle name="_KT (2)_3_TG-TH_PERSONAL_Luy ke von ung nam 2011 -Thoa gui ngay 12-8-2012" xfId="442"/>
    <cellStyle name="_KT (2)_3_TG-TH_PERSONAL_Tong hop KHCB 2001" xfId="443"/>
    <cellStyle name="_KT (2)_3_TG-TH_Qt-HT3PQ1(CauKho)" xfId="444"/>
    <cellStyle name="_KT (2)_3_TG-TH_Thành phố-Nhu cau CCTL 2016" xfId="445"/>
    <cellStyle name="_KT (2)_3_TG-TH_THUY DIEN DA KHAI THAM DINH" xfId="446"/>
    <cellStyle name="_KT (2)_3_TG-TH_THUY DIEN DA KHAI THAM DINH 2" xfId="447"/>
    <cellStyle name="_KT (2)_3_TG-TH_Tuyen (21-7-11)-doan 1" xfId="448"/>
    <cellStyle name="_KT (2)_4" xfId="449"/>
    <cellStyle name="_KT (2)_4 2" xfId="450"/>
    <cellStyle name="_KT (2)_4 3" xfId="451"/>
    <cellStyle name="_KT (2)_4_160505 BIEU CHI NSDP TREN DAU DAN (BAO GÔM BSCMT)" xfId="452"/>
    <cellStyle name="_KT (2)_4_5. Du toan dien chieu sang" xfId="453"/>
    <cellStyle name="_KT (2)_4_ApGiaVatTu_cayxanh_latgach" xfId="454"/>
    <cellStyle name="_KT (2)_4_BANG TONG HOP TINH HINH THANH QUYET TOAN (MOI I)" xfId="455"/>
    <cellStyle name="_KT (2)_4_BAO GIA NGAY 24-10-08 (co dam)" xfId="456"/>
    <cellStyle name="_KT (2)_4_BC CV 6403 BKHĐT" xfId="457"/>
    <cellStyle name="_KT (2)_4_BC NQ11-CP - chinh sua lai" xfId="458"/>
    <cellStyle name="_KT (2)_4_BC NQ11-CP-Quynh sau bieu so3" xfId="459"/>
    <cellStyle name="_KT (2)_4_BC_NQ11-CP_-_Thao_sua_lai" xfId="460"/>
    <cellStyle name="_KT (2)_4_Bieu bang TLP 2016 huyện Lộc Hà 2" xfId="461"/>
    <cellStyle name="_KT (2)_4_Book1" xfId="462"/>
    <cellStyle name="_KT (2)_4_Book1_1" xfId="463"/>
    <cellStyle name="_KT (2)_4_Book1_1_BC CV 6403 BKHĐT" xfId="464"/>
    <cellStyle name="_KT (2)_4_Book1_1_Luy ke von ung nam 2011 -Thoa gui ngay 12-8-2012" xfId="465"/>
    <cellStyle name="_KT (2)_4_Book1_2" xfId="466"/>
    <cellStyle name="_KT (2)_4_Book1_2_BC CV 6403 BKHĐT" xfId="467"/>
    <cellStyle name="_KT (2)_4_Book1_2_Luy ke von ung nam 2011 -Thoa gui ngay 12-8-2012" xfId="468"/>
    <cellStyle name="_KT (2)_4_Book1_BC CV 6403 BKHĐT" xfId="469"/>
    <cellStyle name="_KT (2)_4_Book1_Luy ke von ung nam 2011 -Thoa gui ngay 12-8-2012" xfId="470"/>
    <cellStyle name="_KT (2)_4_CAU Khanh Nam(Thi Cong)" xfId="471"/>
    <cellStyle name="_KT (2)_4_ChiHuong_ApGia" xfId="472"/>
    <cellStyle name="_KT (2)_4_CoCauPhi (version 1)" xfId="473"/>
    <cellStyle name="_KT (2)_4_CTMTQG 2015" xfId="474"/>
    <cellStyle name="_KT (2)_4_DAU NOI PL-CL TAI PHU LAMHC" xfId="475"/>
    <cellStyle name="_KT (2)_4_DT 2015 (Gui chuyen quan)" xfId="476"/>
    <cellStyle name="_KT (2)_4_DU TRU VAT TU" xfId="477"/>
    <cellStyle name="_KT (2)_4_DU TRU VAT TU 2" xfId="478"/>
    <cellStyle name="_KT (2)_4_Gửi Tr.phong DT136 2016" xfId="479"/>
    <cellStyle name="_KT (2)_4_Lora-tungchau" xfId="480"/>
    <cellStyle name="_KT (2)_4_Luy ke von ung nam 2011 -Thoa gui ngay 12-8-2012" xfId="481"/>
    <cellStyle name="_KT (2)_4_NhanCong" xfId="482"/>
    <cellStyle name="_KT (2)_4_NHU CAU VA NGUON THUC HIEN CCTL CAP XA" xfId="483"/>
    <cellStyle name="_KT (2)_4_PHU LUC CHIEU SANG(13.6.2013)" xfId="484"/>
    <cellStyle name="_KT (2)_4_Phụ luc goi 5" xfId="485"/>
    <cellStyle name="_KT (2)_4_Phụ luc goi 5 2" xfId="486"/>
    <cellStyle name="_KT (2)_4_phu luc tong ket tinh hinh TH giai doan 03-10 (ngay 30)" xfId="487"/>
    <cellStyle name="_KT (2)_4_PL bien phap cong trinh 22.9.2016" xfId="488"/>
    <cellStyle name="_KT (2)_4_Qt-HT3PQ1(CauKho)" xfId="489"/>
    <cellStyle name="_KT (2)_4_Sheet1" xfId="490"/>
    <cellStyle name="_KT (2)_4_TG-TH" xfId="491"/>
    <cellStyle name="_KT (2)_4_Thành phố-Nhu cau CCTL 2016" xfId="492"/>
    <cellStyle name="_KT (2)_4_THUY DIEN DA KHAI THAM DINH" xfId="493"/>
    <cellStyle name="_KT (2)_4_TLP 2016 sửa lại gui STC 21.9.2016" xfId="494"/>
    <cellStyle name="_KT (2)_4_Tuyen (21-7-11)-doan 1" xfId="495"/>
    <cellStyle name="_KT (2)_4_ÿÿÿÿÿ" xfId="496"/>
    <cellStyle name="_KT (2)_4_ÿÿÿÿÿ 2" xfId="497"/>
    <cellStyle name="_KT (2)_5" xfId="498"/>
    <cellStyle name="_KT (2)_5_5. Du toan dien chieu sang" xfId="499"/>
    <cellStyle name="_KT (2)_5_ApGiaVatTu_cayxanh_latgach" xfId="500"/>
    <cellStyle name="_KT (2)_5_BANG TONG HOP TINH HINH THANH QUYET TOAN (MOI I)" xfId="501"/>
    <cellStyle name="_KT (2)_5_BAO GIA NGAY 24-10-08 (co dam)" xfId="502"/>
    <cellStyle name="_KT (2)_5_BC CV 6403 BKHĐT" xfId="503"/>
    <cellStyle name="_KT (2)_5_BC NQ11-CP - chinh sua lai" xfId="504"/>
    <cellStyle name="_KT (2)_5_BC NQ11-CP-Quynh sau bieu so3" xfId="505"/>
    <cellStyle name="_KT (2)_5_BC_NQ11-CP_-_Thao_sua_lai" xfId="506"/>
    <cellStyle name="_KT (2)_5_Bieu bang TLP 2016 huyện Lộc Hà 2" xfId="507"/>
    <cellStyle name="_KT (2)_5_Book1" xfId="508"/>
    <cellStyle name="_KT (2)_5_Book1_1" xfId="509"/>
    <cellStyle name="_KT (2)_5_Book1_1_BC CV 6403 BKHĐT" xfId="510"/>
    <cellStyle name="_KT (2)_5_Book1_1_Luy ke von ung nam 2011 -Thoa gui ngay 12-8-2012" xfId="511"/>
    <cellStyle name="_KT (2)_5_Book1_2" xfId="512"/>
    <cellStyle name="_KT (2)_5_Book1_2_BC CV 6403 BKHĐT" xfId="513"/>
    <cellStyle name="_KT (2)_5_Book1_2_Luy ke von ung nam 2011 -Thoa gui ngay 12-8-2012" xfId="514"/>
    <cellStyle name="_KT (2)_5_Book1_BC CV 6403 BKHĐT" xfId="515"/>
    <cellStyle name="_KT (2)_5_Book1_Luy ke von ung nam 2011 -Thoa gui ngay 12-8-2012" xfId="516"/>
    <cellStyle name="_KT (2)_5_CAU Khanh Nam(Thi Cong)" xfId="517"/>
    <cellStyle name="_KT (2)_5_ChiHuong_ApGia" xfId="518"/>
    <cellStyle name="_KT (2)_5_CoCauPhi (version 1)" xfId="519"/>
    <cellStyle name="_KT (2)_5_DAU NOI PL-CL TAI PHU LAMHC" xfId="520"/>
    <cellStyle name="_KT (2)_5_DU TRU VAT TU" xfId="521"/>
    <cellStyle name="_KT (2)_5_DU TRU VAT TU 2" xfId="522"/>
    <cellStyle name="_KT (2)_5_Lora-tungchau" xfId="523"/>
    <cellStyle name="_KT (2)_5_Luy ke von ung nam 2011 -Thoa gui ngay 12-8-2012" xfId="524"/>
    <cellStyle name="_KT (2)_5_NhanCong" xfId="525"/>
    <cellStyle name="_KT (2)_5_PHU LUC CHIEU SANG(13.6.2013)" xfId="526"/>
    <cellStyle name="_KT (2)_5_Phụ luc goi 5" xfId="527"/>
    <cellStyle name="_KT (2)_5_Phụ luc goi 5 2" xfId="528"/>
    <cellStyle name="_KT (2)_5_phu luc tong ket tinh hinh TH giai doan 03-10 (ngay 30)" xfId="529"/>
    <cellStyle name="_KT (2)_5_PL bien phap cong trinh 22.9.2016" xfId="530"/>
    <cellStyle name="_KT (2)_5_Qt-HT3PQ1(CauKho)" xfId="531"/>
    <cellStyle name="_KT (2)_5_Sheet1" xfId="532"/>
    <cellStyle name="_KT (2)_5_THUY DIEN DA KHAI THAM DINH" xfId="533"/>
    <cellStyle name="_KT (2)_5_TLP 2016 sửa lại gui STC 21.9.2016" xfId="534"/>
    <cellStyle name="_KT (2)_5_Tuyen (21-7-11)-doan 1" xfId="535"/>
    <cellStyle name="_KT (2)_5_ÿÿÿÿÿ" xfId="536"/>
    <cellStyle name="_KT (2)_5_ÿÿÿÿÿ 2" xfId="537"/>
    <cellStyle name="_KT (2)_Book1" xfId="538"/>
    <cellStyle name="_KT (2)_Book1 2" xfId="539"/>
    <cellStyle name="_KT (2)_CTMTQG 2015" xfId="540"/>
    <cellStyle name="_KT (2)_DT 2015 (Gui chuyen quan)" xfId="541"/>
    <cellStyle name="_KT (2)_Gửi Tr.phong DT136 2016" xfId="542"/>
    <cellStyle name="_KT (2)_Lora-tungchau" xfId="543"/>
    <cellStyle name="_KT (2)_Lora-tungchau 2" xfId="544"/>
    <cellStyle name="_KT (2)_NHU CAU VA NGUON THUC HIEN CCTL CAP XA" xfId="545"/>
    <cellStyle name="_KT (2)_PERSONAL" xfId="546"/>
    <cellStyle name="_KT (2)_PERSONAL 2" xfId="547"/>
    <cellStyle name="_KT (2)_PERSONAL_BC CV 6403 BKHĐT" xfId="548"/>
    <cellStyle name="_KT (2)_PERSONAL_Book1" xfId="549"/>
    <cellStyle name="_KT (2)_PERSONAL_Luy ke von ung nam 2011 -Thoa gui ngay 12-8-2012" xfId="550"/>
    <cellStyle name="_KT (2)_PERSONAL_Tong hop KHCB 2001" xfId="551"/>
    <cellStyle name="_KT (2)_Qt-HT3PQ1(CauKho)" xfId="552"/>
    <cellStyle name="_KT (2)_TG-TH" xfId="553"/>
    <cellStyle name="_KT (2)_Thành phố-Nhu cau CCTL 2016" xfId="554"/>
    <cellStyle name="_KT (2)_THUY DIEN DA KHAI THAM DINH" xfId="555"/>
    <cellStyle name="_KT (2)_THUY DIEN DA KHAI THAM DINH 2" xfId="556"/>
    <cellStyle name="_KT (2)_Tuyen (21-7-11)-doan 1" xfId="557"/>
    <cellStyle name="_KT_TG" xfId="558"/>
    <cellStyle name="_KT_TG_1" xfId="559"/>
    <cellStyle name="_KT_TG_1_5. Du toan dien chieu sang" xfId="560"/>
    <cellStyle name="_KT_TG_1_ApGiaVatTu_cayxanh_latgach" xfId="561"/>
    <cellStyle name="_KT_TG_1_BANG TONG HOP TINH HINH THANH QUYET TOAN (MOI I)" xfId="562"/>
    <cellStyle name="_KT_TG_1_BAO GIA NGAY 24-10-08 (co dam)" xfId="563"/>
    <cellStyle name="_KT_TG_1_BC CV 6403 BKHĐT" xfId="564"/>
    <cellStyle name="_KT_TG_1_BC NQ11-CP - chinh sua lai" xfId="565"/>
    <cellStyle name="_KT_TG_1_BC NQ11-CP-Quynh sau bieu so3" xfId="566"/>
    <cellStyle name="_KT_TG_1_BC_NQ11-CP_-_Thao_sua_lai" xfId="567"/>
    <cellStyle name="_KT_TG_1_Bieu bang TLP 2016 huyện Lộc Hà 2" xfId="568"/>
    <cellStyle name="_KT_TG_1_Book1" xfId="569"/>
    <cellStyle name="_KT_TG_1_Book1_1" xfId="570"/>
    <cellStyle name="_KT_TG_1_Book1_1_BC CV 6403 BKHĐT" xfId="571"/>
    <cellStyle name="_KT_TG_1_Book1_1_Luy ke von ung nam 2011 -Thoa gui ngay 12-8-2012" xfId="572"/>
    <cellStyle name="_KT_TG_1_Book1_2" xfId="573"/>
    <cellStyle name="_KT_TG_1_Book1_2_BC CV 6403 BKHĐT" xfId="574"/>
    <cellStyle name="_KT_TG_1_Book1_2_Luy ke von ung nam 2011 -Thoa gui ngay 12-8-2012" xfId="575"/>
    <cellStyle name="_KT_TG_1_Book1_BC CV 6403 BKHĐT" xfId="576"/>
    <cellStyle name="_KT_TG_1_Book1_Luy ke von ung nam 2011 -Thoa gui ngay 12-8-2012" xfId="577"/>
    <cellStyle name="_KT_TG_1_CAU Khanh Nam(Thi Cong)" xfId="578"/>
    <cellStyle name="_KT_TG_1_ChiHuong_ApGia" xfId="579"/>
    <cellStyle name="_KT_TG_1_CoCauPhi (version 1)" xfId="580"/>
    <cellStyle name="_KT_TG_1_DAU NOI PL-CL TAI PHU LAMHC" xfId="581"/>
    <cellStyle name="_KT_TG_1_DU TRU VAT TU" xfId="582"/>
    <cellStyle name="_KT_TG_1_DU TRU VAT TU 2" xfId="583"/>
    <cellStyle name="_KT_TG_1_Lora-tungchau" xfId="584"/>
    <cellStyle name="_KT_TG_1_Luy ke von ung nam 2011 -Thoa gui ngay 12-8-2012" xfId="585"/>
    <cellStyle name="_KT_TG_1_NhanCong" xfId="586"/>
    <cellStyle name="_KT_TG_1_PHU LUC CHIEU SANG(13.6.2013)" xfId="587"/>
    <cellStyle name="_KT_TG_1_Phụ luc goi 5" xfId="588"/>
    <cellStyle name="_KT_TG_1_Phụ luc goi 5 2" xfId="589"/>
    <cellStyle name="_KT_TG_1_phu luc tong ket tinh hinh TH giai doan 03-10 (ngay 30)" xfId="590"/>
    <cellStyle name="_KT_TG_1_PL bien phap cong trinh 22.9.2016" xfId="591"/>
    <cellStyle name="_KT_TG_1_Qt-HT3PQ1(CauKho)" xfId="592"/>
    <cellStyle name="_KT_TG_1_Sheet1" xfId="593"/>
    <cellStyle name="_KT_TG_1_THUY DIEN DA KHAI THAM DINH" xfId="594"/>
    <cellStyle name="_KT_TG_1_TLP 2016 sửa lại gui STC 21.9.2016" xfId="595"/>
    <cellStyle name="_KT_TG_1_Tuyen (21-7-11)-doan 1" xfId="596"/>
    <cellStyle name="_KT_TG_1_ÿÿÿÿÿ" xfId="597"/>
    <cellStyle name="_KT_TG_1_ÿÿÿÿÿ 2" xfId="598"/>
    <cellStyle name="_KT_TG_2" xfId="599"/>
    <cellStyle name="_KT_TG_2 2" xfId="600"/>
    <cellStyle name="_KT_TG_2 3" xfId="601"/>
    <cellStyle name="_KT_TG_2_160505 BIEU CHI NSDP TREN DAU DAN (BAO GÔM BSCMT)" xfId="602"/>
    <cellStyle name="_KT_TG_2_5. Du toan dien chieu sang" xfId="603"/>
    <cellStyle name="_KT_TG_2_ApGiaVatTu_cayxanh_latgach" xfId="604"/>
    <cellStyle name="_KT_TG_2_BANG TONG HOP TINH HINH THANH QUYET TOAN (MOI I)" xfId="605"/>
    <cellStyle name="_KT_TG_2_BAO GIA NGAY 24-10-08 (co dam)" xfId="606"/>
    <cellStyle name="_KT_TG_2_BC CV 6403 BKHĐT" xfId="607"/>
    <cellStyle name="_KT_TG_2_BC NQ11-CP - chinh sua lai" xfId="608"/>
    <cellStyle name="_KT_TG_2_BC NQ11-CP-Quynh sau bieu so3" xfId="609"/>
    <cellStyle name="_KT_TG_2_BC_NQ11-CP_-_Thao_sua_lai" xfId="610"/>
    <cellStyle name="_KT_TG_2_Bieu bang TLP 2016 huyện Lộc Hà 2" xfId="611"/>
    <cellStyle name="_KT_TG_2_Book1" xfId="612"/>
    <cellStyle name="_KT_TG_2_Book1_1" xfId="613"/>
    <cellStyle name="_KT_TG_2_Book1_1_BC CV 6403 BKHĐT" xfId="614"/>
    <cellStyle name="_KT_TG_2_Book1_1_Luy ke von ung nam 2011 -Thoa gui ngay 12-8-2012" xfId="615"/>
    <cellStyle name="_KT_TG_2_Book1_2" xfId="616"/>
    <cellStyle name="_KT_TG_2_Book1_2_BC CV 6403 BKHĐT" xfId="617"/>
    <cellStyle name="_KT_TG_2_Book1_2_Luy ke von ung nam 2011 -Thoa gui ngay 12-8-2012" xfId="618"/>
    <cellStyle name="_KT_TG_2_Book1_BC CV 6403 BKHĐT" xfId="619"/>
    <cellStyle name="_KT_TG_2_Book1_Luy ke von ung nam 2011 -Thoa gui ngay 12-8-2012" xfId="620"/>
    <cellStyle name="_KT_TG_2_CAU Khanh Nam(Thi Cong)" xfId="621"/>
    <cellStyle name="_KT_TG_2_ChiHuong_ApGia" xfId="622"/>
    <cellStyle name="_KT_TG_2_CoCauPhi (version 1)" xfId="623"/>
    <cellStyle name="_KT_TG_2_CTMTQG 2015" xfId="624"/>
    <cellStyle name="_KT_TG_2_DAU NOI PL-CL TAI PHU LAMHC" xfId="625"/>
    <cellStyle name="_KT_TG_2_DT 2015 (Gui chuyen quan)" xfId="626"/>
    <cellStyle name="_KT_TG_2_DU TRU VAT TU" xfId="627"/>
    <cellStyle name="_KT_TG_2_DU TRU VAT TU 2" xfId="628"/>
    <cellStyle name="_KT_TG_2_Gửi Tr.phong DT136 2016" xfId="629"/>
    <cellStyle name="_KT_TG_2_Lora-tungchau" xfId="630"/>
    <cellStyle name="_KT_TG_2_Luy ke von ung nam 2011 -Thoa gui ngay 12-8-2012" xfId="631"/>
    <cellStyle name="_KT_TG_2_NhanCong" xfId="632"/>
    <cellStyle name="_KT_TG_2_NHU CAU VA NGUON THUC HIEN CCTL CAP XA" xfId="633"/>
    <cellStyle name="_KT_TG_2_PHU LUC CHIEU SANG(13.6.2013)" xfId="634"/>
    <cellStyle name="_KT_TG_2_Phụ luc goi 5" xfId="635"/>
    <cellStyle name="_KT_TG_2_Phụ luc goi 5 2" xfId="636"/>
    <cellStyle name="_KT_TG_2_phu luc tong ket tinh hinh TH giai doan 03-10 (ngay 30)" xfId="637"/>
    <cellStyle name="_KT_TG_2_PL bien phap cong trinh 22.9.2016" xfId="638"/>
    <cellStyle name="_KT_TG_2_Qt-HT3PQ1(CauKho)" xfId="639"/>
    <cellStyle name="_KT_TG_2_Sheet1" xfId="640"/>
    <cellStyle name="_KT_TG_2_Thành phố-Nhu cau CCTL 2016" xfId="641"/>
    <cellStyle name="_KT_TG_2_THUY DIEN DA KHAI THAM DINH" xfId="642"/>
    <cellStyle name="_KT_TG_2_TLP 2016 sửa lại gui STC 21.9.2016" xfId="643"/>
    <cellStyle name="_KT_TG_2_Tuyen (21-7-11)-doan 1" xfId="644"/>
    <cellStyle name="_KT_TG_2_ÿÿÿÿÿ" xfId="645"/>
    <cellStyle name="_KT_TG_2_ÿÿÿÿÿ 2" xfId="646"/>
    <cellStyle name="_KT_TG_3" xfId="647"/>
    <cellStyle name="_KT_TG_4" xfId="648"/>
    <cellStyle name="_KT_TG_4 2" xfId="649"/>
    <cellStyle name="_KT_TG_4 3" xfId="650"/>
    <cellStyle name="_KT_TG_4_160505 BIEU CHI NSDP TREN DAU DAN (BAO GÔM BSCMT)" xfId="651"/>
    <cellStyle name="_KT_TG_4_CTMTQG 2015" xfId="652"/>
    <cellStyle name="_KT_TG_4_DT 2015 (Gui chuyen quan)" xfId="653"/>
    <cellStyle name="_KT_TG_4_Gửi Tr.phong DT136 2016" xfId="654"/>
    <cellStyle name="_KT_TG_4_Lora-tungchau" xfId="655"/>
    <cellStyle name="_KT_TG_4_Lora-tungchau 2" xfId="656"/>
    <cellStyle name="_KT_TG_4_NHU CAU VA NGUON THUC HIEN CCTL CAP XA" xfId="657"/>
    <cellStyle name="_KT_TG_4_Qt-HT3PQ1(CauKho)" xfId="658"/>
    <cellStyle name="_KT_TG_4_Thành phố-Nhu cau CCTL 2016" xfId="659"/>
    <cellStyle name="_KT_TG_4_Tuyen (21-7-11)-doan 1" xfId="660"/>
    <cellStyle name="_Layout check list" xfId="661"/>
    <cellStyle name="_Log" xfId="662"/>
    <cellStyle name="_Log_1" xfId="663"/>
    <cellStyle name="_Log_1_Budget for year 2006" xfId="664"/>
    <cellStyle name="_Log_1_Budgeting form 2006" xfId="665"/>
    <cellStyle name="_Log_1_Budgeting form 2006 (2)" xfId="666"/>
    <cellStyle name="_Log_1_bugdet khanh" xfId="667"/>
    <cellStyle name="_Log_1_Service Activities Plan in 2005" xfId="668"/>
    <cellStyle name="_Log_2" xfId="669"/>
    <cellStyle name="_Log_3" xfId="670"/>
    <cellStyle name="_Log_4" xfId="671"/>
    <cellStyle name="_Log_4_Budget-05-1H-action plan-050425-rvs-short" xfId="672"/>
    <cellStyle name="_Log_4_Service Activities Plan in 2005" xfId="673"/>
    <cellStyle name="_Log_5" xfId="674"/>
    <cellStyle name="_Log_6" xfId="675"/>
    <cellStyle name="_Log_6_Asimo show 17,18 Apr" xfId="676"/>
    <cellStyle name="_Log_6_Layout check list" xfId="677"/>
    <cellStyle name="_Log_7" xfId="678"/>
    <cellStyle name="_Log_8" xfId="679"/>
    <cellStyle name="_Log_9" xfId="680"/>
    <cellStyle name="_Log_9_Budget for year 2006" xfId="681"/>
    <cellStyle name="_Log_9_Budgeting form 2006" xfId="682"/>
    <cellStyle name="_Log_9_Budgeting form 2006 (2)" xfId="683"/>
    <cellStyle name="_Log_9_bugdet khanh" xfId="684"/>
    <cellStyle name="_Log_A" xfId="685"/>
    <cellStyle name="_Log_A_Asimo show 17,18 Apr" xfId="686"/>
    <cellStyle name="_Log_A_Layout check list" xfId="687"/>
    <cellStyle name="_Log_Budget-05-1H-action plan-050425-rvs-short" xfId="688"/>
    <cellStyle name="_Log_Service Activities Plan in 2005" xfId="689"/>
    <cellStyle name="_Lora-tungchau" xfId="690"/>
    <cellStyle name="_Lora-tungchau 2" xfId="691"/>
    <cellStyle name="_Luy ke von ung nam 2011 -Thoa gui ngay 12-8-2012" xfId="692"/>
    <cellStyle name="_Man-power Plan" xfId="693"/>
    <cellStyle name="_mau so 3" xfId="694"/>
    <cellStyle name="_MauThanTKKT-goi7-DonGia2143(vl t7)" xfId="695"/>
    <cellStyle name="_MauThanTKKT-goi7-DonGia2143(vl t7)_131114- Bieu giao du toan CTMTQG 2014 giao" xfId="696"/>
    <cellStyle name="_x0001__NHU CAU VA NGUON THUC HIEN CCTL CAP XA" xfId="697"/>
    <cellStyle name="_Nhu cau von ung truoc 2011 Tha h Hoa + Nge An gui TW" xfId="698"/>
    <cellStyle name="_Nhu cau von ung truoc 2011 Tha h Hoa + Nge An gui TW_131114- Bieu giao du toan CTMTQG 2014 giao" xfId="699"/>
    <cellStyle name="_Parts Deposit Interest 06" xfId="700"/>
    <cellStyle name="_PERSONAL" xfId="701"/>
    <cellStyle name="_PERSONAL 2" xfId="702"/>
    <cellStyle name="_PERSONAL_BC CV 6403 BKHĐT" xfId="703"/>
    <cellStyle name="_PERSONAL_Book1" xfId="704"/>
    <cellStyle name="_PERSONAL_Luy ke von ung nam 2011 -Thoa gui ngay 12-8-2012" xfId="705"/>
    <cellStyle name="_PERSONAL_Tong hop KHCB 2001" xfId="706"/>
    <cellStyle name="_phong bo mon22" xfId="707"/>
    <cellStyle name="_phong bo mon22_131114- Bieu giao du toan CTMTQG 2014 giao" xfId="708"/>
    <cellStyle name="_x0001__PHU LUC CHIEU SANG(13.6.2013)" xfId="709"/>
    <cellStyle name="_x0001__Phụ luc goi 5" xfId="710"/>
    <cellStyle name="_x0001__Phụ luc goi 5 2" xfId="711"/>
    <cellStyle name="_Phu luc kem BC gui VP Bo (18.2)" xfId="712"/>
    <cellStyle name="_phu luc tong ket tinh hinh TH giai doan 03-10 (ngay 30)" xfId="713"/>
    <cellStyle name="_PK" xfId="714"/>
    <cellStyle name="_PK_1" xfId="715"/>
    <cellStyle name="_PK_2" xfId="716"/>
    <cellStyle name="_PK_2_Budget-05-1H-action plan-050425-rvs-short" xfId="717"/>
    <cellStyle name="_PK_2_Service Activities Plan in 2005" xfId="718"/>
    <cellStyle name="_PK_3" xfId="719"/>
    <cellStyle name="_PK_4" xfId="720"/>
    <cellStyle name="_PK_5" xfId="721"/>
    <cellStyle name="_PK_6" xfId="722"/>
    <cellStyle name="_PK_6_Budget for year 2006" xfId="723"/>
    <cellStyle name="_PK_6_Budgeting form 2006" xfId="724"/>
    <cellStyle name="_PK_6_Budgeting form 2006 (2)" xfId="725"/>
    <cellStyle name="_PK_6_bugdet khanh" xfId="726"/>
    <cellStyle name="_PK_8" xfId="727"/>
    <cellStyle name="_PK_8_Asimo show 17,18 Apr" xfId="728"/>
    <cellStyle name="_PK_8_Layout check list" xfId="729"/>
    <cellStyle name="_PK_9" xfId="730"/>
    <cellStyle name="_PK_A" xfId="731"/>
    <cellStyle name="_PK_A_Asimo show 17,18 Apr" xfId="732"/>
    <cellStyle name="_PK_A_Layout check list" xfId="733"/>
    <cellStyle name="_PK_B" xfId="734"/>
    <cellStyle name="_PK_B_Budget-05-1H-action plan-050425-rvs-short" xfId="735"/>
    <cellStyle name="_PK_B_Service Activities Plan in 2005" xfId="736"/>
    <cellStyle name="_PK_Budget for year 2006" xfId="737"/>
    <cellStyle name="_PK_Budgeting form 2006" xfId="738"/>
    <cellStyle name="_PK_Budgeting form 2006 (2)" xfId="739"/>
    <cellStyle name="_PK_bugdet khanh" xfId="740"/>
    <cellStyle name="_PK_Service Activities Plan in 2005" xfId="741"/>
    <cellStyle name="_x0001__PL bien phap cong trinh 22.9.2016" xfId="742"/>
    <cellStyle name="_Q TOAN  SCTX QL.62 QUI I ( oanh)" xfId="743"/>
    <cellStyle name="_Q TOAN  SCTX QL.62 QUI I ( oanh) 2" xfId="744"/>
    <cellStyle name="_Q TOAN  SCTX QL.62 QUI II ( oanh)" xfId="745"/>
    <cellStyle name="_Q TOAN  SCTX QL.62 QUI II ( oanh) 2" xfId="746"/>
    <cellStyle name="_QT SCTXQL62_QT1 (Cty QL)" xfId="747"/>
    <cellStyle name="_Qt-HT3PQ1(CauKho)" xfId="748"/>
    <cellStyle name="_QTKL HT THEO HD" xfId="749"/>
    <cellStyle name="_QUYET TOAN QUY I " xfId="750"/>
    <cellStyle name="_x0001__ra soat phan cap 1 (cuoi in ra)" xfId="751"/>
    <cellStyle name="_Report 06-12 Sale-Vender-nonsale Rev02" xfId="752"/>
    <cellStyle name="_Report 06-12 Sale-Vender-nonsale Rev02_Purchase moi - 090504" xfId="753"/>
    <cellStyle name="_Report preparation" xfId="754"/>
    <cellStyle name="_REV 2014" xfId="755"/>
    <cellStyle name="_REV 2015" xfId="756"/>
    <cellStyle name="_Sale Manage in Jan, 07 Repair" xfId="757"/>
    <cellStyle name="_Sales" xfId="758"/>
    <cellStyle name="_Sales_1" xfId="759"/>
    <cellStyle name="_Sales_2" xfId="760"/>
    <cellStyle name="_Sales_2_Budget-05-1H-action plan-050425-rvs-short" xfId="761"/>
    <cellStyle name="_Sales_2_Service Activities Plan in 2005" xfId="762"/>
    <cellStyle name="_Sales_4" xfId="763"/>
    <cellStyle name="_Sales_4_Budget for year 2006" xfId="764"/>
    <cellStyle name="_Sales_4_Budgeting form 2006" xfId="765"/>
    <cellStyle name="_Sales_4_Budgeting form 2006 (2)" xfId="766"/>
    <cellStyle name="_Sales_4_bugdet khanh" xfId="767"/>
    <cellStyle name="_Sales_4_Mien thue nguyen lieu nhap khau" xfId="768"/>
    <cellStyle name="_Sales_4_Service Activities Plan in 2005" xfId="769"/>
    <cellStyle name="_Sales_5" xfId="770"/>
    <cellStyle name="_Sales_5_Asimo show 17,18 Apr" xfId="771"/>
    <cellStyle name="_Sales_5_Layout check list" xfId="772"/>
    <cellStyle name="_Sales_6" xfId="773"/>
    <cellStyle name="_Sales_6_Budget-05-1H-action plan-050425-rvs-short" xfId="774"/>
    <cellStyle name="_Sales_6_Service Activities Plan in 2005" xfId="775"/>
    <cellStyle name="_Sales_7" xfId="776"/>
    <cellStyle name="_Sales_7_Budget for year 2006" xfId="777"/>
    <cellStyle name="_Sales_7_Budgeting form 2006" xfId="778"/>
    <cellStyle name="_Sales_7_Budgeting form 2006 (2)" xfId="779"/>
    <cellStyle name="_Sales_7_bugdet khanh" xfId="780"/>
    <cellStyle name="_Sales_7_Mien thue nguyen lieu nhap khau" xfId="781"/>
    <cellStyle name="_Sales_8" xfId="782"/>
    <cellStyle name="_Sales_9" xfId="783"/>
    <cellStyle name="_Sales_A" xfId="784"/>
    <cellStyle name="_Sales_A_Asimo show 17,18 Apr" xfId="785"/>
    <cellStyle name="_Sales_A_Layout check list" xfId="786"/>
    <cellStyle name="_Sales_B" xfId="787"/>
    <cellStyle name="_Service record 12 2007" xfId="788"/>
    <cellStyle name="_Sheet1" xfId="789"/>
    <cellStyle name="_x0001__Sheet1" xfId="790"/>
    <cellStyle name="_Sheet1 2" xfId="791"/>
    <cellStyle name="_Sheet2" xfId="792"/>
    <cellStyle name="_Sheet2 2" xfId="793"/>
    <cellStyle name="_Sheet3" xfId="794"/>
    <cellStyle name="_Sheet3 2" xfId="795"/>
    <cellStyle name="_Sheet4" xfId="796"/>
    <cellStyle name="_Sheet4 2" xfId="797"/>
    <cellStyle name="_TG-TH" xfId="798"/>
    <cellStyle name="_TG-TH_1" xfId="799"/>
    <cellStyle name="_TG-TH_1_5. Du toan dien chieu sang" xfId="800"/>
    <cellStyle name="_TG-TH_1_ApGiaVatTu_cayxanh_latgach" xfId="801"/>
    <cellStyle name="_TG-TH_1_BANG TONG HOP TINH HINH THANH QUYET TOAN (MOI I)" xfId="802"/>
    <cellStyle name="_TG-TH_1_BAO GIA NGAY 24-10-08 (co dam)" xfId="803"/>
    <cellStyle name="_TG-TH_1_BC CV 6403 BKHĐT" xfId="804"/>
    <cellStyle name="_TG-TH_1_BC NQ11-CP - chinh sua lai" xfId="805"/>
    <cellStyle name="_TG-TH_1_BC NQ11-CP-Quynh sau bieu so3" xfId="806"/>
    <cellStyle name="_TG-TH_1_BC_NQ11-CP_-_Thao_sua_lai" xfId="807"/>
    <cellStyle name="_TG-TH_1_Bieu bang TLP 2016 huyện Lộc Hà 2" xfId="808"/>
    <cellStyle name="_TG-TH_1_Book1" xfId="809"/>
    <cellStyle name="_TG-TH_1_Book1_1" xfId="810"/>
    <cellStyle name="_TG-TH_1_Book1_1_BC CV 6403 BKHĐT" xfId="811"/>
    <cellStyle name="_TG-TH_1_Book1_1_Luy ke von ung nam 2011 -Thoa gui ngay 12-8-2012" xfId="812"/>
    <cellStyle name="_TG-TH_1_Book1_2" xfId="813"/>
    <cellStyle name="_TG-TH_1_Book1_2_BC CV 6403 BKHĐT" xfId="814"/>
    <cellStyle name="_TG-TH_1_Book1_2_Luy ke von ung nam 2011 -Thoa gui ngay 12-8-2012" xfId="815"/>
    <cellStyle name="_TG-TH_1_Book1_BC CV 6403 BKHĐT" xfId="816"/>
    <cellStyle name="_TG-TH_1_Book1_Luy ke von ung nam 2011 -Thoa gui ngay 12-8-2012" xfId="817"/>
    <cellStyle name="_TG-TH_1_CAU Khanh Nam(Thi Cong)" xfId="818"/>
    <cellStyle name="_TG-TH_1_ChiHuong_ApGia" xfId="819"/>
    <cellStyle name="_TG-TH_1_CoCauPhi (version 1)" xfId="820"/>
    <cellStyle name="_TG-TH_1_DAU NOI PL-CL TAI PHU LAMHC" xfId="821"/>
    <cellStyle name="_TG-TH_1_DU TRU VAT TU" xfId="822"/>
    <cellStyle name="_TG-TH_1_DU TRU VAT TU 2" xfId="823"/>
    <cellStyle name="_TG-TH_1_Lora-tungchau" xfId="824"/>
    <cellStyle name="_TG-TH_1_Luy ke von ung nam 2011 -Thoa gui ngay 12-8-2012" xfId="825"/>
    <cellStyle name="_TG-TH_1_NhanCong" xfId="826"/>
    <cellStyle name="_TG-TH_1_PHU LUC CHIEU SANG(13.6.2013)" xfId="827"/>
    <cellStyle name="_TG-TH_1_Phụ luc goi 5" xfId="828"/>
    <cellStyle name="_TG-TH_1_Phụ luc goi 5 2" xfId="829"/>
    <cellStyle name="_TG-TH_1_phu luc tong ket tinh hinh TH giai doan 03-10 (ngay 30)" xfId="830"/>
    <cellStyle name="_TG-TH_1_PL bien phap cong trinh 22.9.2016" xfId="831"/>
    <cellStyle name="_TG-TH_1_Qt-HT3PQ1(CauKho)" xfId="832"/>
    <cellStyle name="_TG-TH_1_Sheet1" xfId="833"/>
    <cellStyle name="_TG-TH_1_THUY DIEN DA KHAI THAM DINH" xfId="834"/>
    <cellStyle name="_TG-TH_1_TLP 2016 sửa lại gui STC 21.9.2016" xfId="835"/>
    <cellStyle name="_TG-TH_1_Tuyen (21-7-11)-doan 1" xfId="836"/>
    <cellStyle name="_TG-TH_1_ÿÿÿÿÿ" xfId="837"/>
    <cellStyle name="_TG-TH_1_ÿÿÿÿÿ 2" xfId="838"/>
    <cellStyle name="_TG-TH_2" xfId="839"/>
    <cellStyle name="_TG-TH_2 2" xfId="840"/>
    <cellStyle name="_TG-TH_2 3" xfId="841"/>
    <cellStyle name="_TG-TH_2_160505 BIEU CHI NSDP TREN DAU DAN (BAO GÔM BSCMT)" xfId="842"/>
    <cellStyle name="_TG-TH_2_5. Du toan dien chieu sang" xfId="843"/>
    <cellStyle name="_TG-TH_2_ApGiaVatTu_cayxanh_latgach" xfId="844"/>
    <cellStyle name="_TG-TH_2_BANG TONG HOP TINH HINH THANH QUYET TOAN (MOI I)" xfId="845"/>
    <cellStyle name="_TG-TH_2_BAO GIA NGAY 24-10-08 (co dam)" xfId="846"/>
    <cellStyle name="_TG-TH_2_BC CV 6403 BKHĐT" xfId="847"/>
    <cellStyle name="_TG-TH_2_BC NQ11-CP - chinh sua lai" xfId="848"/>
    <cellStyle name="_TG-TH_2_BC NQ11-CP-Quynh sau bieu so3" xfId="849"/>
    <cellStyle name="_TG-TH_2_BC_NQ11-CP_-_Thao_sua_lai" xfId="850"/>
    <cellStyle name="_TG-TH_2_Bieu bang TLP 2016 huyện Lộc Hà 2" xfId="851"/>
    <cellStyle name="_TG-TH_2_Book1" xfId="852"/>
    <cellStyle name="_TG-TH_2_Book1_1" xfId="853"/>
    <cellStyle name="_TG-TH_2_Book1_1_BC CV 6403 BKHĐT" xfId="854"/>
    <cellStyle name="_TG-TH_2_Book1_1_Luy ke von ung nam 2011 -Thoa gui ngay 12-8-2012" xfId="855"/>
    <cellStyle name="_TG-TH_2_Book1_2" xfId="856"/>
    <cellStyle name="_TG-TH_2_Book1_2_BC CV 6403 BKHĐT" xfId="857"/>
    <cellStyle name="_TG-TH_2_Book1_2_Luy ke von ung nam 2011 -Thoa gui ngay 12-8-2012" xfId="858"/>
    <cellStyle name="_TG-TH_2_Book1_BC CV 6403 BKHĐT" xfId="859"/>
    <cellStyle name="_TG-TH_2_Book1_Luy ke von ung nam 2011 -Thoa gui ngay 12-8-2012" xfId="860"/>
    <cellStyle name="_TG-TH_2_CAU Khanh Nam(Thi Cong)" xfId="861"/>
    <cellStyle name="_TG-TH_2_ChiHuong_ApGia" xfId="862"/>
    <cellStyle name="_TG-TH_2_CoCauPhi (version 1)" xfId="863"/>
    <cellStyle name="_TG-TH_2_CTMTQG 2015" xfId="864"/>
    <cellStyle name="_TG-TH_2_DAU NOI PL-CL TAI PHU LAMHC" xfId="865"/>
    <cellStyle name="_TG-TH_2_DT 2015 (Gui chuyen quan)" xfId="866"/>
    <cellStyle name="_TG-TH_2_DU TRU VAT TU" xfId="867"/>
    <cellStyle name="_TG-TH_2_DU TRU VAT TU 2" xfId="868"/>
    <cellStyle name="_TG-TH_2_Gửi Tr.phong DT136 2016" xfId="869"/>
    <cellStyle name="_TG-TH_2_Lora-tungchau" xfId="870"/>
    <cellStyle name="_TG-TH_2_Luy ke von ung nam 2011 -Thoa gui ngay 12-8-2012" xfId="871"/>
    <cellStyle name="_TG-TH_2_NhanCong" xfId="872"/>
    <cellStyle name="_TG-TH_2_NHU CAU VA NGUON THUC HIEN CCTL CAP XA" xfId="873"/>
    <cellStyle name="_TG-TH_2_PHU LUC CHIEU SANG(13.6.2013)" xfId="874"/>
    <cellStyle name="_TG-TH_2_Phụ luc goi 5" xfId="875"/>
    <cellStyle name="_TG-TH_2_Phụ luc goi 5 2" xfId="876"/>
    <cellStyle name="_TG-TH_2_phu luc tong ket tinh hinh TH giai doan 03-10 (ngay 30)" xfId="877"/>
    <cellStyle name="_TG-TH_2_PL bien phap cong trinh 22.9.2016" xfId="878"/>
    <cellStyle name="_TG-TH_2_Qt-HT3PQ1(CauKho)" xfId="879"/>
    <cellStyle name="_TG-TH_2_Sheet1" xfId="880"/>
    <cellStyle name="_TG-TH_2_Thành phố-Nhu cau CCTL 2016" xfId="881"/>
    <cellStyle name="_TG-TH_2_THUY DIEN DA KHAI THAM DINH" xfId="882"/>
    <cellStyle name="_TG-TH_2_TLP 2016 sửa lại gui STC 21.9.2016" xfId="883"/>
    <cellStyle name="_TG-TH_2_Tuyen (21-7-11)-doan 1" xfId="884"/>
    <cellStyle name="_TG-TH_2_ÿÿÿÿÿ" xfId="885"/>
    <cellStyle name="_TG-TH_2_ÿÿÿÿÿ 2" xfId="886"/>
    <cellStyle name="_TG-TH_3" xfId="887"/>
    <cellStyle name="_TG-TH_3 2" xfId="888"/>
    <cellStyle name="_TG-TH_3 3" xfId="889"/>
    <cellStyle name="_TG-TH_3_160505 BIEU CHI NSDP TREN DAU DAN (BAO GÔM BSCMT)" xfId="890"/>
    <cellStyle name="_TG-TH_3_CTMTQG 2015" xfId="891"/>
    <cellStyle name="_TG-TH_3_DT 2015 (Gui chuyen quan)" xfId="892"/>
    <cellStyle name="_TG-TH_3_Gửi Tr.phong DT136 2016" xfId="893"/>
    <cellStyle name="_TG-TH_3_Lora-tungchau" xfId="894"/>
    <cellStyle name="_TG-TH_3_Lora-tungchau 2" xfId="895"/>
    <cellStyle name="_TG-TH_3_NHU CAU VA NGUON THUC HIEN CCTL CAP XA" xfId="896"/>
    <cellStyle name="_TG-TH_3_Qt-HT3PQ1(CauKho)" xfId="897"/>
    <cellStyle name="_TG-TH_3_Thành phố-Nhu cau CCTL 2016" xfId="898"/>
    <cellStyle name="_TG-TH_3_Tuyen (21-7-11)-doan 1" xfId="899"/>
    <cellStyle name="_TG-TH_4" xfId="900"/>
    <cellStyle name="_x0001__Thành phố-Nhu cau CCTL 2016" xfId="901"/>
    <cellStyle name="_Theo doi thang 1.2007" xfId="902"/>
    <cellStyle name="_Theo doi thang 1.2007_1" xfId="903"/>
    <cellStyle name="_Theo doi thang 1.2007_1_HEAD ORDER FOR MARCH- CONFIRMEDCalculation_Tuan B" xfId="904"/>
    <cellStyle name="_Theo doi thang 1.2007_1_Theo doi thang 3.2007" xfId="905"/>
    <cellStyle name="_Theo doi thang 1.2007_HEAD ORDER FOR MARCH- CONFIRMEDCalculation_Tuan B" xfId="906"/>
    <cellStyle name="_Thi nghiem duong day va TBA" xfId="907"/>
    <cellStyle name="_Thu hang thang" xfId="908"/>
    <cellStyle name="_THUY DIEN DA KHAI THAM DINH" xfId="909"/>
    <cellStyle name="_THUY DIEN DA KHAI THAM DINH 2" xfId="910"/>
    <cellStyle name="_x0001__TLP 2016 sửa lại gui STC 21.9.2016" xfId="911"/>
    <cellStyle name="_Tong dutoan PP LAHAI" xfId="912"/>
    <cellStyle name="_Tong dutoan PP LAHAI 2" xfId="913"/>
    <cellStyle name="_Tong hop" xfId="914"/>
    <cellStyle name="_TONG HOP DT QUY II" xfId="915"/>
    <cellStyle name="_Tong hop may cheu nganh 1" xfId="916"/>
    <cellStyle name="_TPCP GT-24-5-Mien Nui" xfId="917"/>
    <cellStyle name="_TPCP GT-24-5-Mien Nui_131114- Bieu giao du toan CTMTQG 2014 giao" xfId="918"/>
    <cellStyle name="_Tuyen (21-7-11)-doan 1" xfId="919"/>
    <cellStyle name="_ung truoc 2011 NSTW Thanh Hoa + Nge An gui Thu 12-5" xfId="920"/>
    <cellStyle name="_ung truoc 2011 NSTW Thanh Hoa + Nge An gui Thu 12-5_131114- Bieu giao du toan CTMTQG 2014 giao" xfId="921"/>
    <cellStyle name="_ung truoc cua long an (6-5-2010)" xfId="922"/>
    <cellStyle name="_Ung von nam 2011 vung TNB - Doan Cong tac (12-5-2010)" xfId="923"/>
    <cellStyle name="_Ung von nam 2011 vung TNB - Doan Cong tac (12-5-2010)_131114- Bieu giao du toan CTMTQG 2014 giao" xfId="924"/>
    <cellStyle name="_Ung von nam 2011 vung TNB - Doan Cong tac (12-5-2010)_Cong trinh co y kien LD_Dang_NN_2011-Tay nguyen-9-10" xfId="925"/>
    <cellStyle name="_Ung von nam 2011 vung TNB - Doan Cong tac (12-5-2010)_Cong trinh co y kien LD_Dang_NN_2011-Tay nguyen-9-10_131114- Bieu giao du toan CTMTQG 2014 giao" xfId="926"/>
    <cellStyle name="_Ung von nam 2011 vung TNB - Doan Cong tac (12-5-2010)_TN - Ho tro khac 2011" xfId="927"/>
    <cellStyle name="_Ung von nam 2011 vung TNB - Doan Cong tac (12-5-2010)_TN - Ho tro khac 2011_131114- Bieu giao du toan CTMTQG 2014 giao" xfId="928"/>
    <cellStyle name="_Viahe-TD (15-10-07)" xfId="929"/>
    <cellStyle name="_xay dung ranh cap 22kv qt - ok" xfId="930"/>
    <cellStyle name="_ÿÿÿÿÿ" xfId="931"/>
    <cellStyle name="_ÿÿÿÿÿ 2" xfId="932"/>
    <cellStyle name="_ÿÿÿÿÿ_131114- Bieu giao du toan CTMTQG 2014 giao" xfId="933"/>
    <cellStyle name="_ÿÿÿÿÿ_5. Du toan dien chieu sang" xfId="934"/>
    <cellStyle name="_ÿÿÿÿÿ_Kh ql62 (2010) 11-09" xfId="935"/>
    <cellStyle name="_ÿÿÿÿÿ_Khung 2012" xfId="936"/>
    <cellStyle name="_ÿÿÿÿÿ_Phụ luc goi 5" xfId="937"/>
    <cellStyle name="_ÿÿÿÿÿ_TONG HOP QUYET TOAN THANH PHO 2013" xfId="938"/>
    <cellStyle name="_x0001__" xfId="939"/>
    <cellStyle name="~1" xfId="940"/>
    <cellStyle name="_x0001_¨c^ " xfId="941"/>
    <cellStyle name="_x0001_¨c^[" xfId="942"/>
    <cellStyle name="_x0001_¨c^_" xfId="943"/>
    <cellStyle name="_x0001_¨Œc^ " xfId="944"/>
    <cellStyle name="_x0001_¨Œc^[" xfId="945"/>
    <cellStyle name="_x0001_¨Œc^_" xfId="946"/>
    <cellStyle name="¯釐¯룠0륤Ȕ" xfId="947"/>
    <cellStyle name="’Ê‰Ý [0.00]_¿‹^‹c–˜^" xfId="948"/>
    <cellStyle name="’E‰Y [0.00]_Contract&amp;Report" xfId="949"/>
    <cellStyle name="’Ê‰Ý_¿‹^‹c–˜^" xfId="950"/>
    <cellStyle name="’E‰Y_Contract&amp;Report" xfId="951"/>
    <cellStyle name="–¢’è‹`" xfId="952"/>
    <cellStyle name="=C:\WINNT35\SYSTEM32\COMMAND.COM" xfId="953"/>
    <cellStyle name="_x0001_µÑTÖ " xfId="954"/>
    <cellStyle name="_x0001_µÑTÖ  2" xfId="955"/>
    <cellStyle name="_x0001_µÑTÖ_" xfId="956"/>
    <cellStyle name="•W?_Format" xfId="957"/>
    <cellStyle name="•W€_’·Šú‰p•¶" xfId="958"/>
    <cellStyle name="•W_ˆ¶–¼“Y•t" xfId="959"/>
    <cellStyle name="ÊÝ [0.00]_Contract&amp;Report" xfId="960"/>
    <cellStyle name="ÊÝ_Contract&amp;Report" xfId="961"/>
    <cellStyle name="fEñY [0.00]_??AN2O‹?T" xfId="962"/>
    <cellStyle name="fEñY_??AN2O‹?T" xfId="963"/>
    <cellStyle name="W_070-2" xfId="964"/>
    <cellStyle name="0" xfId="965"/>
    <cellStyle name="0 2" xfId="966"/>
    <cellStyle name="0 2 2" xfId="967"/>
    <cellStyle name="0,0_x000d__x000a_NA_x000d__x000a_" xfId="968"/>
    <cellStyle name="0,0_x000d__x000a_NA_x000d__x000a_ 2" xfId="969"/>
    <cellStyle name="0.0" xfId="970"/>
    <cellStyle name="0.0 2" xfId="971"/>
    <cellStyle name="0.0 2 2" xfId="972"/>
    <cellStyle name="0.0 3" xfId="973"/>
    <cellStyle name="0.0 3 2" xfId="974"/>
    <cellStyle name="0.0 4" xfId="975"/>
    <cellStyle name="0.0_Thành phố-Nhu cau CCTL 2016" xfId="976"/>
    <cellStyle name="0.00" xfId="977"/>
    <cellStyle name="0.00 2" xfId="978"/>
    <cellStyle name="0.00 2 2" xfId="979"/>
    <cellStyle name="0.00 3" xfId="980"/>
    <cellStyle name="0.00 3 2" xfId="981"/>
    <cellStyle name="0.00 4" xfId="982"/>
    <cellStyle name="0.00_Thành phố-Nhu cau CCTL 2016" xfId="983"/>
    <cellStyle name="1" xfId="984"/>
    <cellStyle name="1 2" xfId="985"/>
    <cellStyle name="1_0D5B6000" xfId="986"/>
    <cellStyle name="1_1. BoQ 1 to 17_DS" xfId="987"/>
    <cellStyle name="1_1. BoQ 1 to 33_AnDuong" xfId="988"/>
    <cellStyle name="1_1. BoQ 1 to 34_AnDuong" xfId="989"/>
    <cellStyle name="1_1. BoQ 1 to 38_NguLao_23 Sep 09" xfId="990"/>
    <cellStyle name="1_1. BoQ 1 to 38_NguLao_Final" xfId="991"/>
    <cellStyle name="1_1. BoQ 1 to 42_KimSon" xfId="992"/>
    <cellStyle name="1_1. BoQ 1 to 42_NguLao" xfId="993"/>
    <cellStyle name="1_1. DuToan_AnDuong_Eng_23 Sep 09" xfId="994"/>
    <cellStyle name="1_13. Tong hop thang 9" xfId="995"/>
    <cellStyle name="1_160505 BIEU CHI NSDP TREN DAU DAN (BAO GÔM BSCMT)" xfId="996"/>
    <cellStyle name="1_160627 Dinh muc chi thuong xuyen 2017 -73% - 72-28 theo can doi cua TCT" xfId="997"/>
    <cellStyle name="1_160627 tinh dieu tiet cho 3 dp tiep thu bac kan, tiep thu Quang Nam 80-20; 72-28" xfId="998"/>
    <cellStyle name="1_160715 Mau bieu du toan vong I nam 2017" xfId="999"/>
    <cellStyle name="1_2. DuToan_DoSon_Eng_23 Sep 09" xfId="1000"/>
    <cellStyle name="1_2013" xfId="1001"/>
    <cellStyle name="1_2016.04.20 XAC DINH QL GD HC" xfId="1002"/>
    <cellStyle name="1_2-Ha GiangBB2011-V1" xfId="1003"/>
    <cellStyle name="1_50-BB Vung tau 2011" xfId="1004"/>
    <cellStyle name="1_52-Long An2011.BB-V1" xfId="1005"/>
    <cellStyle name="1_6.Bang_luong_moi_XDCB" xfId="1006"/>
    <cellStyle name="1_63- Ca Mau" xfId="1007"/>
    <cellStyle name="1_63. Ca Mau Du toan 2013" xfId="1008"/>
    <cellStyle name="1_7 noi 48 goi C5 9 vi na" xfId="1009"/>
    <cellStyle name="1_A che do KS +chi BQL" xfId="1010"/>
    <cellStyle name="1_A1" xfId="1011"/>
    <cellStyle name="1_A2" xfId="1012"/>
    <cellStyle name="1_A3" xfId="1013"/>
    <cellStyle name="1_A3 T4-2013" xfId="1014"/>
    <cellStyle name="1_A4 T4-2013" xfId="1015"/>
    <cellStyle name="1_A5" xfId="1016"/>
    <cellStyle name="1_A7" xfId="1017"/>
    <cellStyle name="1_B5" xfId="1018"/>
    <cellStyle name="1_B6" xfId="1019"/>
    <cellStyle name="1_B7" xfId="1020"/>
    <cellStyle name="1_B8" xfId="1021"/>
    <cellStyle name="1_BANG CAM COC GPMB 8km" xfId="1022"/>
    <cellStyle name="1_BANG CAM COC GPMB 8km_5. Du toan dien chieu sang" xfId="1023"/>
    <cellStyle name="1_Bang tong hop khoi luong" xfId="1024"/>
    <cellStyle name="1_BAO GIA NGAY 24-10-08 (co dam)" xfId="1025"/>
    <cellStyle name="1_BC thang" xfId="1026"/>
    <cellStyle name="1_BC thang 2" xfId="1027"/>
    <cellStyle name="1_BC thang_TONG HOP QUYET TOAN THANH PHO 2013" xfId="1028"/>
    <cellStyle name="1_Bieu bang TLP 2016 huyện Lộc Hà 2" xfId="1029"/>
    <cellStyle name="1_bo sung du toan  hong linh" xfId="1030"/>
    <cellStyle name="1_Book1" xfId="1031"/>
    <cellStyle name="1_Book1_02-07 Tuyen chinh" xfId="1032"/>
    <cellStyle name="1_Book1_02-07Tuyen Nhanh" xfId="1033"/>
    <cellStyle name="1_Book1_1" xfId="1034"/>
    <cellStyle name="1_Book1_1_131114- Bieu giao du toan CTMTQG 2014 giao" xfId="1035"/>
    <cellStyle name="1_Book1_1_5. Du toan dien chieu sang" xfId="1036"/>
    <cellStyle name="1_Book1_1_Phụ luc goi 5" xfId="1037"/>
    <cellStyle name="1_Book1_1_Phụ luc goi 5 2" xfId="1038"/>
    <cellStyle name="1_Book1_1_Phụ luc goi 5_TONG HOP QUYET TOAN THANH PHO 2013" xfId="1039"/>
    <cellStyle name="1_Book1_Ban chuyen trach 29 (dieu chinh)" xfId="1040"/>
    <cellStyle name="1_Book1_Ban chuyen trach 29 (dieu chinh)_BHYT nguoi ngheo" xfId="1041"/>
    <cellStyle name="1_Book1_Ban chuyen trach 29 (dieu chinh)_DT 2015 (chinh thuc)" xfId="1042"/>
    <cellStyle name="1_Book1_ban chuyen trach 29 bo sung cho huyen ( DC theo QDUBND tinh theo doi)" xfId="1043"/>
    <cellStyle name="1_Book1_ban chuyen trach 29 bo sung cho huyen ( DC theo QDUBND tinh theo doi)_BHYT nguoi ngheo" xfId="1044"/>
    <cellStyle name="1_Book1_ban chuyen trach 29 bo sung cho huyen ( DC theo QDUBND tinh theo doi)_DT 2015 (chinh thuc)" xfId="1045"/>
    <cellStyle name="1_Book1_Bang noi suy KL dao dat da" xfId="1046"/>
    <cellStyle name="1_Book1_BC thang" xfId="1047"/>
    <cellStyle name="1_Book1_bo sung du toan  hong linh" xfId="1048"/>
    <cellStyle name="1_Book1_Book1" xfId="1049"/>
    <cellStyle name="1_Book1_Book1_5. Du toan dien chieu sang" xfId="1050"/>
    <cellStyle name="1_Book1_Cau Hoa Son Km 1+441.06 (14-12-2006)" xfId="1051"/>
    <cellStyle name="1_Book1_Cau Hoa Son Km 1+441.06 (22-10-2006)" xfId="1052"/>
    <cellStyle name="1_Book1_Cau Hoa Son Km 1+441.06 (24-10-2006)" xfId="1053"/>
    <cellStyle name="1_Book1_Cau Nam Tot(ngay 2-10-2006)" xfId="1054"/>
    <cellStyle name="1_Book1_CAU XOP XANG II(su­a)" xfId="1055"/>
    <cellStyle name="1_Book1_CAU XOP XANG II(su­a)_5. Du toan dien chieu sang" xfId="1056"/>
    <cellStyle name="1_Book1_Dieu phoi dat goi 1" xfId="1057"/>
    <cellStyle name="1_Book1_Dieu phoi dat goi 2" xfId="1058"/>
    <cellStyle name="1_Book1_DT 27-9-2006 nop SKH" xfId="1059"/>
    <cellStyle name="1_Book1_DT Kha thi ngay 11-2-06" xfId="1060"/>
    <cellStyle name="1_Book1_DT Kha thi ngay 11-2-06_5. Du toan dien chieu sang" xfId="1061"/>
    <cellStyle name="1_Book1_DT ngay 04-01-2006" xfId="1062"/>
    <cellStyle name="1_Book1_DT ngay 11-4-2006" xfId="1063"/>
    <cellStyle name="1_Book1_DT ngay 15-11-05" xfId="1064"/>
    <cellStyle name="1_Book1_DT ngay 15-11-05_5. Du toan dien chieu sang" xfId="1065"/>
    <cellStyle name="1_Book1_DT theo DM24" xfId="1066"/>
    <cellStyle name="1_Book1_DT Yen Na - Yen Tinh Theo 51 bu may CT8" xfId="1067"/>
    <cellStyle name="1_Book1_Du toan KT-TCsua theo TT 03 - YC 471" xfId="1068"/>
    <cellStyle name="1_Book1_Du toan nam 2014 (chinh thuc)" xfId="1069"/>
    <cellStyle name="1_Book1_Du toan nam 2014 (chinh thuc)_BHYT nguoi ngheo" xfId="1070"/>
    <cellStyle name="1_Book1_Du toan nam 2014 (chinh thuc)_DT 2015 (chinh thuc)" xfId="1071"/>
    <cellStyle name="1_Book1_Du toan Phuong lam" xfId="1072"/>
    <cellStyle name="1_Book1_Du toan Phuong lam_5. Du toan dien chieu sang" xfId="1073"/>
    <cellStyle name="1_Book1_Du toan QL 27 (23-12-2005)" xfId="1074"/>
    <cellStyle name="1_Book1_DuAnKT ngay 11-2-2006" xfId="1075"/>
    <cellStyle name="1_Book1_Goi 1" xfId="1076"/>
    <cellStyle name="1_Book1_Goi thau so 2 (20-6-2006)" xfId="1077"/>
    <cellStyle name="1_Book1_Goi thau so 2 (20-6-2006)_5. Du toan dien chieu sang" xfId="1078"/>
    <cellStyle name="1_Book1_Goi02(25-05-2006)" xfId="1079"/>
    <cellStyle name="1_Book1_K C N - HUNG DONG L.NHUA" xfId="1080"/>
    <cellStyle name="1_Book1_K C N - HUNG DONG L.NHUA_5. Du toan dien chieu sang" xfId="1081"/>
    <cellStyle name="1_Book1_Khoi Luong Hoang Truong - Hoang Phu" xfId="1082"/>
    <cellStyle name="1_Book1_Khoi Luong Hoang Truong - Hoang Phu_5. Du toan dien chieu sang" xfId="1083"/>
    <cellStyle name="1_Book1_KLdao chuan" xfId="1084"/>
    <cellStyle name="1_Book1_KLdao chuan 2" xfId="1085"/>
    <cellStyle name="1_Book1_KLdao chuan_TONG HOP QUYET TOAN THANH PHO 2013" xfId="1086"/>
    <cellStyle name="1_Book1_Muong TL" xfId="1087"/>
    <cellStyle name="1_Book1_Sua -  Nam Cam 07" xfId="1088"/>
    <cellStyle name="1_Book1_T4-nhanh1(17-6)" xfId="1089"/>
    <cellStyle name="1_Book1_TH BHXH 2015" xfId="1090"/>
    <cellStyle name="1_Book1_TH chenh lech Quy Luong 2014 (Phuc)" xfId="1091"/>
    <cellStyle name="1_Book1_TH chenh lech Quy Luong 2014 (Phuc)_BHYT nguoi ngheo" xfId="1092"/>
    <cellStyle name="1_Book1_TH chenh lech Quy Luong 2014 (Phuc)_DT 2015 (chinh thuc)" xfId="1093"/>
    <cellStyle name="1_Book1_THU NS den 21.12.2014" xfId="1094"/>
    <cellStyle name="1_Book1_Tong muc KT 20-11 Tan Huong Tuyen2" xfId="1095"/>
    <cellStyle name="1_Book1_Tuyen so 1-Km0+00 - Km0+852.56" xfId="1096"/>
    <cellStyle name="1_Book1_TV sua ngay 02-08-06" xfId="1097"/>
    <cellStyle name="1_Book1_Xl0000087" xfId="1098"/>
    <cellStyle name="1_Book1_xop nhi Gia Q4( 7-3-07)" xfId="1099"/>
    <cellStyle name="1_Book1_Yen Na-Yen Tinh 07" xfId="1100"/>
    <cellStyle name="1_Book1_Yen Na-Yen tinh 11" xfId="1101"/>
    <cellStyle name="1_Book1_ÿÿÿÿÿ" xfId="1102"/>
    <cellStyle name="1_C" xfId="1103"/>
    <cellStyle name="1_Cao Son - DTTKchinh TT 03, 04" xfId="1104"/>
    <cellStyle name="1_Cap dien ha the - phan lap dat dot 3" xfId="1105"/>
    <cellStyle name="1_Cap dien ha the - phan lap dat dot 3 2" xfId="1106"/>
    <cellStyle name="1_Cap dien ha the - phan lap dat dot 3 2 10" xfId="1107"/>
    <cellStyle name="1_Cap dien ha the - phan lap dat dot 3 2 10 2" xfId="1108"/>
    <cellStyle name="1_Cap dien ha the - phan lap dat dot 3 2 11" xfId="1109"/>
    <cellStyle name="1_Cap dien ha the - phan lap dat dot 3 2 11 2" xfId="1110"/>
    <cellStyle name="1_Cap dien ha the - phan lap dat dot 3 2 12" xfId="1111"/>
    <cellStyle name="1_Cap dien ha the - phan lap dat dot 3 2 12 2" xfId="1112"/>
    <cellStyle name="1_Cap dien ha the - phan lap dat dot 3 2 13" xfId="1113"/>
    <cellStyle name="1_Cap dien ha the - phan lap dat dot 3 2 13 2" xfId="1114"/>
    <cellStyle name="1_Cap dien ha the - phan lap dat dot 3 2 14" xfId="1115"/>
    <cellStyle name="1_Cap dien ha the - phan lap dat dot 3 2 14 2" xfId="1116"/>
    <cellStyle name="1_Cap dien ha the - phan lap dat dot 3 2 15" xfId="1117"/>
    <cellStyle name="1_Cap dien ha the - phan lap dat dot 3 2 15 2" xfId="1118"/>
    <cellStyle name="1_Cap dien ha the - phan lap dat dot 3 2 16" xfId="1119"/>
    <cellStyle name="1_Cap dien ha the - phan lap dat dot 3 2 16 2" xfId="1120"/>
    <cellStyle name="1_Cap dien ha the - phan lap dat dot 3 2 17" xfId="1121"/>
    <cellStyle name="1_Cap dien ha the - phan lap dat dot 3 2 17 2" xfId="1122"/>
    <cellStyle name="1_Cap dien ha the - phan lap dat dot 3 2 18" xfId="1123"/>
    <cellStyle name="1_Cap dien ha the - phan lap dat dot 3 2 18 2" xfId="1124"/>
    <cellStyle name="1_Cap dien ha the - phan lap dat dot 3 2 19" xfId="1125"/>
    <cellStyle name="1_Cap dien ha the - phan lap dat dot 3 2 19 2" xfId="1126"/>
    <cellStyle name="1_Cap dien ha the - phan lap dat dot 3 2 2" xfId="1127"/>
    <cellStyle name="1_Cap dien ha the - phan lap dat dot 3 2 2 10" xfId="1128"/>
    <cellStyle name="1_Cap dien ha the - phan lap dat dot 3 2 2 10 2" xfId="1129"/>
    <cellStyle name="1_Cap dien ha the - phan lap dat dot 3 2 2 11" xfId="1130"/>
    <cellStyle name="1_Cap dien ha the - phan lap dat dot 3 2 2 11 2" xfId="1131"/>
    <cellStyle name="1_Cap dien ha the - phan lap dat dot 3 2 2 12" xfId="1132"/>
    <cellStyle name="1_Cap dien ha the - phan lap dat dot 3 2 2 12 2" xfId="1133"/>
    <cellStyle name="1_Cap dien ha the - phan lap dat dot 3 2 2 13" xfId="1134"/>
    <cellStyle name="1_Cap dien ha the - phan lap dat dot 3 2 2 13 2" xfId="1135"/>
    <cellStyle name="1_Cap dien ha the - phan lap dat dot 3 2 2 14" xfId="1136"/>
    <cellStyle name="1_Cap dien ha the - phan lap dat dot 3 2 2 15" xfId="1137"/>
    <cellStyle name="1_Cap dien ha the - phan lap dat dot 3 2 2 2" xfId="1138"/>
    <cellStyle name="1_Cap dien ha the - phan lap dat dot 3 2 2 2 2" xfId="1139"/>
    <cellStyle name="1_Cap dien ha the - phan lap dat dot 3 2 2 2 2 2" xfId="1140"/>
    <cellStyle name="1_Cap dien ha the - phan lap dat dot 3 2 2 2 3" xfId="1141"/>
    <cellStyle name="1_Cap dien ha the - phan lap dat dot 3 2 2 2 3 2" xfId="1142"/>
    <cellStyle name="1_Cap dien ha the - phan lap dat dot 3 2 2 2 4" xfId="1143"/>
    <cellStyle name="1_Cap dien ha the - phan lap dat dot 3 2 2 2 4 2" xfId="1144"/>
    <cellStyle name="1_Cap dien ha the - phan lap dat dot 3 2 2 2 5" xfId="1145"/>
    <cellStyle name="1_Cap dien ha the - phan lap dat dot 3 2 2 2 6" xfId="1146"/>
    <cellStyle name="1_Cap dien ha the - phan lap dat dot 3 2 2 3" xfId="1147"/>
    <cellStyle name="1_Cap dien ha the - phan lap dat dot 3 2 2 3 2" xfId="1148"/>
    <cellStyle name="1_Cap dien ha the - phan lap dat dot 3 2 2 3 2 2" xfId="1149"/>
    <cellStyle name="1_Cap dien ha the - phan lap dat dot 3 2 2 3 3" xfId="1150"/>
    <cellStyle name="1_Cap dien ha the - phan lap dat dot 3 2 2 3 3 2" xfId="1151"/>
    <cellStyle name="1_Cap dien ha the - phan lap dat dot 3 2 2 3 4" xfId="1152"/>
    <cellStyle name="1_Cap dien ha the - phan lap dat dot 3 2 2 3 4 2" xfId="1153"/>
    <cellStyle name="1_Cap dien ha the - phan lap dat dot 3 2 2 3 5" xfId="1154"/>
    <cellStyle name="1_Cap dien ha the - phan lap dat dot 3 2 2 3 6" xfId="1155"/>
    <cellStyle name="1_Cap dien ha the - phan lap dat dot 3 2 2 4" xfId="1156"/>
    <cellStyle name="1_Cap dien ha the - phan lap dat dot 3 2 2 4 2" xfId="1157"/>
    <cellStyle name="1_Cap dien ha the - phan lap dat dot 3 2 2 4 2 2" xfId="1158"/>
    <cellStyle name="1_Cap dien ha the - phan lap dat dot 3 2 2 4 3" xfId="1159"/>
    <cellStyle name="1_Cap dien ha the - phan lap dat dot 3 2 2 4 3 2" xfId="1160"/>
    <cellStyle name="1_Cap dien ha the - phan lap dat dot 3 2 2 4 4" xfId="1161"/>
    <cellStyle name="1_Cap dien ha the - phan lap dat dot 3 2 2 4 4 2" xfId="1162"/>
    <cellStyle name="1_Cap dien ha the - phan lap dat dot 3 2 2 4 5" xfId="1163"/>
    <cellStyle name="1_Cap dien ha the - phan lap dat dot 3 2 2 4 6" xfId="1164"/>
    <cellStyle name="1_Cap dien ha the - phan lap dat dot 3 2 2 5" xfId="1165"/>
    <cellStyle name="1_Cap dien ha the - phan lap dat dot 3 2 2 5 2" xfId="1166"/>
    <cellStyle name="1_Cap dien ha the - phan lap dat dot 3 2 2 5 2 2" xfId="1167"/>
    <cellStyle name="1_Cap dien ha the - phan lap dat dot 3 2 2 5 3" xfId="1168"/>
    <cellStyle name="1_Cap dien ha the - phan lap dat dot 3 2 2 5 3 2" xfId="1169"/>
    <cellStyle name="1_Cap dien ha the - phan lap dat dot 3 2 2 5 4" xfId="1170"/>
    <cellStyle name="1_Cap dien ha the - phan lap dat dot 3 2 2 5 4 2" xfId="1171"/>
    <cellStyle name="1_Cap dien ha the - phan lap dat dot 3 2 2 5 5" xfId="1172"/>
    <cellStyle name="1_Cap dien ha the - phan lap dat dot 3 2 2 5 6" xfId="1173"/>
    <cellStyle name="1_Cap dien ha the - phan lap dat dot 3 2 2 6" xfId="1174"/>
    <cellStyle name="1_Cap dien ha the - phan lap dat dot 3 2 2 6 2" xfId="1175"/>
    <cellStyle name="1_Cap dien ha the - phan lap dat dot 3 2 2 7" xfId="1176"/>
    <cellStyle name="1_Cap dien ha the - phan lap dat dot 3 2 2 7 2" xfId="1177"/>
    <cellStyle name="1_Cap dien ha the - phan lap dat dot 3 2 2 8" xfId="1178"/>
    <cellStyle name="1_Cap dien ha the - phan lap dat dot 3 2 2 8 2" xfId="1179"/>
    <cellStyle name="1_Cap dien ha the - phan lap dat dot 3 2 2 9" xfId="1180"/>
    <cellStyle name="1_Cap dien ha the - phan lap dat dot 3 2 2 9 2" xfId="1181"/>
    <cellStyle name="1_Cap dien ha the - phan lap dat dot 3 2 20" xfId="1182"/>
    <cellStyle name="1_Cap dien ha the - phan lap dat dot 3 2 3" xfId="1183"/>
    <cellStyle name="1_Cap dien ha the - phan lap dat dot 3 2 3 10" xfId="1184"/>
    <cellStyle name="1_Cap dien ha the - phan lap dat dot 3 2 3 10 2" xfId="1185"/>
    <cellStyle name="1_Cap dien ha the - phan lap dat dot 3 2 3 11" xfId="1186"/>
    <cellStyle name="1_Cap dien ha the - phan lap dat dot 3 2 3 11 2" xfId="1187"/>
    <cellStyle name="1_Cap dien ha the - phan lap dat dot 3 2 3 12" xfId="1188"/>
    <cellStyle name="1_Cap dien ha the - phan lap dat dot 3 2 3 12 2" xfId="1189"/>
    <cellStyle name="1_Cap dien ha the - phan lap dat dot 3 2 3 13" xfId="1190"/>
    <cellStyle name="1_Cap dien ha the - phan lap dat dot 3 2 3 13 2" xfId="1191"/>
    <cellStyle name="1_Cap dien ha the - phan lap dat dot 3 2 3 14" xfId="1192"/>
    <cellStyle name="1_Cap dien ha the - phan lap dat dot 3 2 3 15" xfId="1193"/>
    <cellStyle name="1_Cap dien ha the - phan lap dat dot 3 2 3 2" xfId="1194"/>
    <cellStyle name="1_Cap dien ha the - phan lap dat dot 3 2 3 2 2" xfId="1195"/>
    <cellStyle name="1_Cap dien ha the - phan lap dat dot 3 2 3 2 2 2" xfId="1196"/>
    <cellStyle name="1_Cap dien ha the - phan lap dat dot 3 2 3 2 3" xfId="1197"/>
    <cellStyle name="1_Cap dien ha the - phan lap dat dot 3 2 3 2 3 2" xfId="1198"/>
    <cellStyle name="1_Cap dien ha the - phan lap dat dot 3 2 3 2 4" xfId="1199"/>
    <cellStyle name="1_Cap dien ha the - phan lap dat dot 3 2 3 2 4 2" xfId="1200"/>
    <cellStyle name="1_Cap dien ha the - phan lap dat dot 3 2 3 2 5" xfId="1201"/>
    <cellStyle name="1_Cap dien ha the - phan lap dat dot 3 2 3 2 6" xfId="1202"/>
    <cellStyle name="1_Cap dien ha the - phan lap dat dot 3 2 3 3" xfId="1203"/>
    <cellStyle name="1_Cap dien ha the - phan lap dat dot 3 2 3 3 2" xfId="1204"/>
    <cellStyle name="1_Cap dien ha the - phan lap dat dot 3 2 3 3 2 2" xfId="1205"/>
    <cellStyle name="1_Cap dien ha the - phan lap dat dot 3 2 3 3 3" xfId="1206"/>
    <cellStyle name="1_Cap dien ha the - phan lap dat dot 3 2 3 3 3 2" xfId="1207"/>
    <cellStyle name="1_Cap dien ha the - phan lap dat dot 3 2 3 3 4" xfId="1208"/>
    <cellStyle name="1_Cap dien ha the - phan lap dat dot 3 2 3 3 4 2" xfId="1209"/>
    <cellStyle name="1_Cap dien ha the - phan lap dat dot 3 2 3 3 5" xfId="1210"/>
    <cellStyle name="1_Cap dien ha the - phan lap dat dot 3 2 3 3 6" xfId="1211"/>
    <cellStyle name="1_Cap dien ha the - phan lap dat dot 3 2 3 4" xfId="1212"/>
    <cellStyle name="1_Cap dien ha the - phan lap dat dot 3 2 3 4 2" xfId="1213"/>
    <cellStyle name="1_Cap dien ha the - phan lap dat dot 3 2 3 4 2 2" xfId="1214"/>
    <cellStyle name="1_Cap dien ha the - phan lap dat dot 3 2 3 4 3" xfId="1215"/>
    <cellStyle name="1_Cap dien ha the - phan lap dat dot 3 2 3 4 3 2" xfId="1216"/>
    <cellStyle name="1_Cap dien ha the - phan lap dat dot 3 2 3 4 4" xfId="1217"/>
    <cellStyle name="1_Cap dien ha the - phan lap dat dot 3 2 3 4 4 2" xfId="1218"/>
    <cellStyle name="1_Cap dien ha the - phan lap dat dot 3 2 3 4 5" xfId="1219"/>
    <cellStyle name="1_Cap dien ha the - phan lap dat dot 3 2 3 4 6" xfId="1220"/>
    <cellStyle name="1_Cap dien ha the - phan lap dat dot 3 2 3 5" xfId="1221"/>
    <cellStyle name="1_Cap dien ha the - phan lap dat dot 3 2 3 5 2" xfId="1222"/>
    <cellStyle name="1_Cap dien ha the - phan lap dat dot 3 2 3 5 2 2" xfId="1223"/>
    <cellStyle name="1_Cap dien ha the - phan lap dat dot 3 2 3 5 3" xfId="1224"/>
    <cellStyle name="1_Cap dien ha the - phan lap dat dot 3 2 3 5 3 2" xfId="1225"/>
    <cellStyle name="1_Cap dien ha the - phan lap dat dot 3 2 3 5 4" xfId="1226"/>
    <cellStyle name="1_Cap dien ha the - phan lap dat dot 3 2 3 5 4 2" xfId="1227"/>
    <cellStyle name="1_Cap dien ha the - phan lap dat dot 3 2 3 5 5" xfId="1228"/>
    <cellStyle name="1_Cap dien ha the - phan lap dat dot 3 2 3 5 6" xfId="1229"/>
    <cellStyle name="1_Cap dien ha the - phan lap dat dot 3 2 3 6" xfId="1230"/>
    <cellStyle name="1_Cap dien ha the - phan lap dat dot 3 2 3 6 2" xfId="1231"/>
    <cellStyle name="1_Cap dien ha the - phan lap dat dot 3 2 3 7" xfId="1232"/>
    <cellStyle name="1_Cap dien ha the - phan lap dat dot 3 2 3 7 2" xfId="1233"/>
    <cellStyle name="1_Cap dien ha the - phan lap dat dot 3 2 3 8" xfId="1234"/>
    <cellStyle name="1_Cap dien ha the - phan lap dat dot 3 2 3 8 2" xfId="1235"/>
    <cellStyle name="1_Cap dien ha the - phan lap dat dot 3 2 3 9" xfId="1236"/>
    <cellStyle name="1_Cap dien ha the - phan lap dat dot 3 2 3 9 2" xfId="1237"/>
    <cellStyle name="1_Cap dien ha the - phan lap dat dot 3 2 4" xfId="1238"/>
    <cellStyle name="1_Cap dien ha the - phan lap dat dot 3 2 4 10" xfId="1239"/>
    <cellStyle name="1_Cap dien ha the - phan lap dat dot 3 2 4 10 2" xfId="1240"/>
    <cellStyle name="1_Cap dien ha the - phan lap dat dot 3 2 4 11" xfId="1241"/>
    <cellStyle name="1_Cap dien ha the - phan lap dat dot 3 2 4 11 2" xfId="1242"/>
    <cellStyle name="1_Cap dien ha the - phan lap dat dot 3 2 4 12" xfId="1243"/>
    <cellStyle name="1_Cap dien ha the - phan lap dat dot 3 2 4 12 2" xfId="1244"/>
    <cellStyle name="1_Cap dien ha the - phan lap dat dot 3 2 4 13" xfId="1245"/>
    <cellStyle name="1_Cap dien ha the - phan lap dat dot 3 2 4 13 2" xfId="1246"/>
    <cellStyle name="1_Cap dien ha the - phan lap dat dot 3 2 4 14" xfId="1247"/>
    <cellStyle name="1_Cap dien ha the - phan lap dat dot 3 2 4 15" xfId="1248"/>
    <cellStyle name="1_Cap dien ha the - phan lap dat dot 3 2 4 2" xfId="1249"/>
    <cellStyle name="1_Cap dien ha the - phan lap dat dot 3 2 4 2 2" xfId="1250"/>
    <cellStyle name="1_Cap dien ha the - phan lap dat dot 3 2 4 2 2 2" xfId="1251"/>
    <cellStyle name="1_Cap dien ha the - phan lap dat dot 3 2 4 2 3" xfId="1252"/>
    <cellStyle name="1_Cap dien ha the - phan lap dat dot 3 2 4 2 3 2" xfId="1253"/>
    <cellStyle name="1_Cap dien ha the - phan lap dat dot 3 2 4 2 4" xfId="1254"/>
    <cellStyle name="1_Cap dien ha the - phan lap dat dot 3 2 4 2 4 2" xfId="1255"/>
    <cellStyle name="1_Cap dien ha the - phan lap dat dot 3 2 4 2 5" xfId="1256"/>
    <cellStyle name="1_Cap dien ha the - phan lap dat dot 3 2 4 2 6" xfId="1257"/>
    <cellStyle name="1_Cap dien ha the - phan lap dat dot 3 2 4 3" xfId="1258"/>
    <cellStyle name="1_Cap dien ha the - phan lap dat dot 3 2 4 3 2" xfId="1259"/>
    <cellStyle name="1_Cap dien ha the - phan lap dat dot 3 2 4 3 2 2" xfId="1260"/>
    <cellStyle name="1_Cap dien ha the - phan lap dat dot 3 2 4 3 3" xfId="1261"/>
    <cellStyle name="1_Cap dien ha the - phan lap dat dot 3 2 4 3 3 2" xfId="1262"/>
    <cellStyle name="1_Cap dien ha the - phan lap dat dot 3 2 4 3 4" xfId="1263"/>
    <cellStyle name="1_Cap dien ha the - phan lap dat dot 3 2 4 3 4 2" xfId="1264"/>
    <cellStyle name="1_Cap dien ha the - phan lap dat dot 3 2 4 3 5" xfId="1265"/>
    <cellStyle name="1_Cap dien ha the - phan lap dat dot 3 2 4 3 6" xfId="1266"/>
    <cellStyle name="1_Cap dien ha the - phan lap dat dot 3 2 4 4" xfId="1267"/>
    <cellStyle name="1_Cap dien ha the - phan lap dat dot 3 2 4 4 2" xfId="1268"/>
    <cellStyle name="1_Cap dien ha the - phan lap dat dot 3 2 4 4 2 2" xfId="1269"/>
    <cellStyle name="1_Cap dien ha the - phan lap dat dot 3 2 4 4 3" xfId="1270"/>
    <cellStyle name="1_Cap dien ha the - phan lap dat dot 3 2 4 4 3 2" xfId="1271"/>
    <cellStyle name="1_Cap dien ha the - phan lap dat dot 3 2 4 4 4" xfId="1272"/>
    <cellStyle name="1_Cap dien ha the - phan lap dat dot 3 2 4 4 4 2" xfId="1273"/>
    <cellStyle name="1_Cap dien ha the - phan lap dat dot 3 2 4 4 5" xfId="1274"/>
    <cellStyle name="1_Cap dien ha the - phan lap dat dot 3 2 4 4 6" xfId="1275"/>
    <cellStyle name="1_Cap dien ha the - phan lap dat dot 3 2 4 5" xfId="1276"/>
    <cellStyle name="1_Cap dien ha the - phan lap dat dot 3 2 4 5 2" xfId="1277"/>
    <cellStyle name="1_Cap dien ha the - phan lap dat dot 3 2 4 5 2 2" xfId="1278"/>
    <cellStyle name="1_Cap dien ha the - phan lap dat dot 3 2 4 5 3" xfId="1279"/>
    <cellStyle name="1_Cap dien ha the - phan lap dat dot 3 2 4 5 3 2" xfId="1280"/>
    <cellStyle name="1_Cap dien ha the - phan lap dat dot 3 2 4 5 4" xfId="1281"/>
    <cellStyle name="1_Cap dien ha the - phan lap dat dot 3 2 4 5 4 2" xfId="1282"/>
    <cellStyle name="1_Cap dien ha the - phan lap dat dot 3 2 4 5 5" xfId="1283"/>
    <cellStyle name="1_Cap dien ha the - phan lap dat dot 3 2 4 5 6" xfId="1284"/>
    <cellStyle name="1_Cap dien ha the - phan lap dat dot 3 2 4 6" xfId="1285"/>
    <cellStyle name="1_Cap dien ha the - phan lap dat dot 3 2 4 6 2" xfId="1286"/>
    <cellStyle name="1_Cap dien ha the - phan lap dat dot 3 2 4 7" xfId="1287"/>
    <cellStyle name="1_Cap dien ha the - phan lap dat dot 3 2 4 7 2" xfId="1288"/>
    <cellStyle name="1_Cap dien ha the - phan lap dat dot 3 2 4 8" xfId="1289"/>
    <cellStyle name="1_Cap dien ha the - phan lap dat dot 3 2 4 8 2" xfId="1290"/>
    <cellStyle name="1_Cap dien ha the - phan lap dat dot 3 2 4 9" xfId="1291"/>
    <cellStyle name="1_Cap dien ha the - phan lap dat dot 3 2 4 9 2" xfId="1292"/>
    <cellStyle name="1_Cap dien ha the - phan lap dat dot 3 2 5" xfId="1293"/>
    <cellStyle name="1_Cap dien ha the - phan lap dat dot 3 2 5 10" xfId="1294"/>
    <cellStyle name="1_Cap dien ha the - phan lap dat dot 3 2 5 10 2" xfId="1295"/>
    <cellStyle name="1_Cap dien ha the - phan lap dat dot 3 2 5 11" xfId="1296"/>
    <cellStyle name="1_Cap dien ha the - phan lap dat dot 3 2 5 11 2" xfId="1297"/>
    <cellStyle name="1_Cap dien ha the - phan lap dat dot 3 2 5 12" xfId="1298"/>
    <cellStyle name="1_Cap dien ha the - phan lap dat dot 3 2 5 12 2" xfId="1299"/>
    <cellStyle name="1_Cap dien ha the - phan lap dat dot 3 2 5 13" xfId="1300"/>
    <cellStyle name="1_Cap dien ha the - phan lap dat dot 3 2 5 13 2" xfId="1301"/>
    <cellStyle name="1_Cap dien ha the - phan lap dat dot 3 2 5 14" xfId="1302"/>
    <cellStyle name="1_Cap dien ha the - phan lap dat dot 3 2 5 15" xfId="1303"/>
    <cellStyle name="1_Cap dien ha the - phan lap dat dot 3 2 5 2" xfId="1304"/>
    <cellStyle name="1_Cap dien ha the - phan lap dat dot 3 2 5 2 2" xfId="1305"/>
    <cellStyle name="1_Cap dien ha the - phan lap dat dot 3 2 5 2 2 2" xfId="1306"/>
    <cellStyle name="1_Cap dien ha the - phan lap dat dot 3 2 5 2 3" xfId="1307"/>
    <cellStyle name="1_Cap dien ha the - phan lap dat dot 3 2 5 2 3 2" xfId="1308"/>
    <cellStyle name="1_Cap dien ha the - phan lap dat dot 3 2 5 2 4" xfId="1309"/>
    <cellStyle name="1_Cap dien ha the - phan lap dat dot 3 2 5 2 4 2" xfId="1310"/>
    <cellStyle name="1_Cap dien ha the - phan lap dat dot 3 2 5 2 5" xfId="1311"/>
    <cellStyle name="1_Cap dien ha the - phan lap dat dot 3 2 5 2 6" xfId="1312"/>
    <cellStyle name="1_Cap dien ha the - phan lap dat dot 3 2 5 3" xfId="1313"/>
    <cellStyle name="1_Cap dien ha the - phan lap dat dot 3 2 5 3 2" xfId="1314"/>
    <cellStyle name="1_Cap dien ha the - phan lap dat dot 3 2 5 3 2 2" xfId="1315"/>
    <cellStyle name="1_Cap dien ha the - phan lap dat dot 3 2 5 3 3" xfId="1316"/>
    <cellStyle name="1_Cap dien ha the - phan lap dat dot 3 2 5 3 3 2" xfId="1317"/>
    <cellStyle name="1_Cap dien ha the - phan lap dat dot 3 2 5 3 4" xfId="1318"/>
    <cellStyle name="1_Cap dien ha the - phan lap dat dot 3 2 5 3 4 2" xfId="1319"/>
    <cellStyle name="1_Cap dien ha the - phan lap dat dot 3 2 5 3 5" xfId="1320"/>
    <cellStyle name="1_Cap dien ha the - phan lap dat dot 3 2 5 3 6" xfId="1321"/>
    <cellStyle name="1_Cap dien ha the - phan lap dat dot 3 2 5 4" xfId="1322"/>
    <cellStyle name="1_Cap dien ha the - phan lap dat dot 3 2 5 4 2" xfId="1323"/>
    <cellStyle name="1_Cap dien ha the - phan lap dat dot 3 2 5 4 2 2" xfId="1324"/>
    <cellStyle name="1_Cap dien ha the - phan lap dat dot 3 2 5 4 3" xfId="1325"/>
    <cellStyle name="1_Cap dien ha the - phan lap dat dot 3 2 5 4 3 2" xfId="1326"/>
    <cellStyle name="1_Cap dien ha the - phan lap dat dot 3 2 5 4 4" xfId="1327"/>
    <cellStyle name="1_Cap dien ha the - phan lap dat dot 3 2 5 4 4 2" xfId="1328"/>
    <cellStyle name="1_Cap dien ha the - phan lap dat dot 3 2 5 4 5" xfId="1329"/>
    <cellStyle name="1_Cap dien ha the - phan lap dat dot 3 2 5 4 6" xfId="1330"/>
    <cellStyle name="1_Cap dien ha the - phan lap dat dot 3 2 5 5" xfId="1331"/>
    <cellStyle name="1_Cap dien ha the - phan lap dat dot 3 2 5 5 2" xfId="1332"/>
    <cellStyle name="1_Cap dien ha the - phan lap dat dot 3 2 5 5 2 2" xfId="1333"/>
    <cellStyle name="1_Cap dien ha the - phan lap dat dot 3 2 5 5 3" xfId="1334"/>
    <cellStyle name="1_Cap dien ha the - phan lap dat dot 3 2 5 5 3 2" xfId="1335"/>
    <cellStyle name="1_Cap dien ha the - phan lap dat dot 3 2 5 5 4" xfId="1336"/>
    <cellStyle name="1_Cap dien ha the - phan lap dat dot 3 2 5 5 4 2" xfId="1337"/>
    <cellStyle name="1_Cap dien ha the - phan lap dat dot 3 2 5 5 5" xfId="1338"/>
    <cellStyle name="1_Cap dien ha the - phan lap dat dot 3 2 5 5 6" xfId="1339"/>
    <cellStyle name="1_Cap dien ha the - phan lap dat dot 3 2 5 6" xfId="1340"/>
    <cellStyle name="1_Cap dien ha the - phan lap dat dot 3 2 5 6 2" xfId="1341"/>
    <cellStyle name="1_Cap dien ha the - phan lap dat dot 3 2 5 7" xfId="1342"/>
    <cellStyle name="1_Cap dien ha the - phan lap dat dot 3 2 5 7 2" xfId="1343"/>
    <cellStyle name="1_Cap dien ha the - phan lap dat dot 3 2 5 8" xfId="1344"/>
    <cellStyle name="1_Cap dien ha the - phan lap dat dot 3 2 5 8 2" xfId="1345"/>
    <cellStyle name="1_Cap dien ha the - phan lap dat dot 3 2 5 9" xfId="1346"/>
    <cellStyle name="1_Cap dien ha the - phan lap dat dot 3 2 5 9 2" xfId="1347"/>
    <cellStyle name="1_Cap dien ha the - phan lap dat dot 3 2 6" xfId="1348"/>
    <cellStyle name="1_Cap dien ha the - phan lap dat dot 3 2 6 10" xfId="1349"/>
    <cellStyle name="1_Cap dien ha the - phan lap dat dot 3 2 6 10 2" xfId="1350"/>
    <cellStyle name="1_Cap dien ha the - phan lap dat dot 3 2 6 11" xfId="1351"/>
    <cellStyle name="1_Cap dien ha the - phan lap dat dot 3 2 6 11 2" xfId="1352"/>
    <cellStyle name="1_Cap dien ha the - phan lap dat dot 3 2 6 12" xfId="1353"/>
    <cellStyle name="1_Cap dien ha the - phan lap dat dot 3 2 6 12 2" xfId="1354"/>
    <cellStyle name="1_Cap dien ha the - phan lap dat dot 3 2 6 13" xfId="1355"/>
    <cellStyle name="1_Cap dien ha the - phan lap dat dot 3 2 6 13 2" xfId="1356"/>
    <cellStyle name="1_Cap dien ha the - phan lap dat dot 3 2 6 14" xfId="1357"/>
    <cellStyle name="1_Cap dien ha the - phan lap dat dot 3 2 6 15" xfId="1358"/>
    <cellStyle name="1_Cap dien ha the - phan lap dat dot 3 2 6 2" xfId="1359"/>
    <cellStyle name="1_Cap dien ha the - phan lap dat dot 3 2 6 2 2" xfId="1360"/>
    <cellStyle name="1_Cap dien ha the - phan lap dat dot 3 2 6 2 2 2" xfId="1361"/>
    <cellStyle name="1_Cap dien ha the - phan lap dat dot 3 2 6 2 3" xfId="1362"/>
    <cellStyle name="1_Cap dien ha the - phan lap dat dot 3 2 6 2 3 2" xfId="1363"/>
    <cellStyle name="1_Cap dien ha the - phan lap dat dot 3 2 6 2 4" xfId="1364"/>
    <cellStyle name="1_Cap dien ha the - phan lap dat dot 3 2 6 2 4 2" xfId="1365"/>
    <cellStyle name="1_Cap dien ha the - phan lap dat dot 3 2 6 2 5" xfId="1366"/>
    <cellStyle name="1_Cap dien ha the - phan lap dat dot 3 2 6 2 6" xfId="1367"/>
    <cellStyle name="1_Cap dien ha the - phan lap dat dot 3 2 6 3" xfId="1368"/>
    <cellStyle name="1_Cap dien ha the - phan lap dat dot 3 2 6 3 2" xfId="1369"/>
    <cellStyle name="1_Cap dien ha the - phan lap dat dot 3 2 6 3 2 2" xfId="1370"/>
    <cellStyle name="1_Cap dien ha the - phan lap dat dot 3 2 6 3 3" xfId="1371"/>
    <cellStyle name="1_Cap dien ha the - phan lap dat dot 3 2 6 3 3 2" xfId="1372"/>
    <cellStyle name="1_Cap dien ha the - phan lap dat dot 3 2 6 3 4" xfId="1373"/>
    <cellStyle name="1_Cap dien ha the - phan lap dat dot 3 2 6 3 4 2" xfId="1374"/>
    <cellStyle name="1_Cap dien ha the - phan lap dat dot 3 2 6 3 5" xfId="1375"/>
    <cellStyle name="1_Cap dien ha the - phan lap dat dot 3 2 6 3 6" xfId="1376"/>
    <cellStyle name="1_Cap dien ha the - phan lap dat dot 3 2 6 4" xfId="1377"/>
    <cellStyle name="1_Cap dien ha the - phan lap dat dot 3 2 6 4 2" xfId="1378"/>
    <cellStyle name="1_Cap dien ha the - phan lap dat dot 3 2 6 4 2 2" xfId="1379"/>
    <cellStyle name="1_Cap dien ha the - phan lap dat dot 3 2 6 4 3" xfId="1380"/>
    <cellStyle name="1_Cap dien ha the - phan lap dat dot 3 2 6 4 3 2" xfId="1381"/>
    <cellStyle name="1_Cap dien ha the - phan lap dat dot 3 2 6 4 4" xfId="1382"/>
    <cellStyle name="1_Cap dien ha the - phan lap dat dot 3 2 6 4 4 2" xfId="1383"/>
    <cellStyle name="1_Cap dien ha the - phan lap dat dot 3 2 6 4 5" xfId="1384"/>
    <cellStyle name="1_Cap dien ha the - phan lap dat dot 3 2 6 4 6" xfId="1385"/>
    <cellStyle name="1_Cap dien ha the - phan lap dat dot 3 2 6 5" xfId="1386"/>
    <cellStyle name="1_Cap dien ha the - phan lap dat dot 3 2 6 5 2" xfId="1387"/>
    <cellStyle name="1_Cap dien ha the - phan lap dat dot 3 2 6 5 2 2" xfId="1388"/>
    <cellStyle name="1_Cap dien ha the - phan lap dat dot 3 2 6 5 3" xfId="1389"/>
    <cellStyle name="1_Cap dien ha the - phan lap dat dot 3 2 6 5 3 2" xfId="1390"/>
    <cellStyle name="1_Cap dien ha the - phan lap dat dot 3 2 6 5 4" xfId="1391"/>
    <cellStyle name="1_Cap dien ha the - phan lap dat dot 3 2 6 5 4 2" xfId="1392"/>
    <cellStyle name="1_Cap dien ha the - phan lap dat dot 3 2 6 5 5" xfId="1393"/>
    <cellStyle name="1_Cap dien ha the - phan lap dat dot 3 2 6 5 6" xfId="1394"/>
    <cellStyle name="1_Cap dien ha the - phan lap dat dot 3 2 6 6" xfId="1395"/>
    <cellStyle name="1_Cap dien ha the - phan lap dat dot 3 2 6 6 2" xfId="1396"/>
    <cellStyle name="1_Cap dien ha the - phan lap dat dot 3 2 6 7" xfId="1397"/>
    <cellStyle name="1_Cap dien ha the - phan lap dat dot 3 2 6 7 2" xfId="1398"/>
    <cellStyle name="1_Cap dien ha the - phan lap dat dot 3 2 6 8" xfId="1399"/>
    <cellStyle name="1_Cap dien ha the - phan lap dat dot 3 2 6 8 2" xfId="1400"/>
    <cellStyle name="1_Cap dien ha the - phan lap dat dot 3 2 6 9" xfId="1401"/>
    <cellStyle name="1_Cap dien ha the - phan lap dat dot 3 2 6 9 2" xfId="1402"/>
    <cellStyle name="1_Cap dien ha the - phan lap dat dot 3 2 7" xfId="1403"/>
    <cellStyle name="1_Cap dien ha the - phan lap dat dot 3 2 7 2" xfId="1404"/>
    <cellStyle name="1_Cap dien ha the - phan lap dat dot 3 2 7 2 2" xfId="1405"/>
    <cellStyle name="1_Cap dien ha the - phan lap dat dot 3 2 7 3" xfId="1406"/>
    <cellStyle name="1_Cap dien ha the - phan lap dat dot 3 2 7 3 2" xfId="1407"/>
    <cellStyle name="1_Cap dien ha the - phan lap dat dot 3 2 7 4" xfId="1408"/>
    <cellStyle name="1_Cap dien ha the - phan lap dat dot 3 2 7 4 2" xfId="1409"/>
    <cellStyle name="1_Cap dien ha the - phan lap dat dot 3 2 7 5" xfId="1410"/>
    <cellStyle name="1_Cap dien ha the - phan lap dat dot 3 2 7 6" xfId="1411"/>
    <cellStyle name="1_Cap dien ha the - phan lap dat dot 3 2 8" xfId="1412"/>
    <cellStyle name="1_Cap dien ha the - phan lap dat dot 3 2 8 2" xfId="1413"/>
    <cellStyle name="1_Cap dien ha the - phan lap dat dot 3 2 8 2 2" xfId="1414"/>
    <cellStyle name="1_Cap dien ha the - phan lap dat dot 3 2 8 3" xfId="1415"/>
    <cellStyle name="1_Cap dien ha the - phan lap dat dot 3 2 8 3 2" xfId="1416"/>
    <cellStyle name="1_Cap dien ha the - phan lap dat dot 3 2 8 4" xfId="1417"/>
    <cellStyle name="1_Cap dien ha the - phan lap dat dot 3 2 8 4 2" xfId="1418"/>
    <cellStyle name="1_Cap dien ha the - phan lap dat dot 3 2 8 5" xfId="1419"/>
    <cellStyle name="1_Cap dien ha the - phan lap dat dot 3 2 8 6" xfId="1420"/>
    <cellStyle name="1_Cap dien ha the - phan lap dat dot 3 2 9" xfId="1421"/>
    <cellStyle name="1_Cap dien ha the - phan lap dat dot 3 2 9 2" xfId="1422"/>
    <cellStyle name="1_Cap dien ha the - phan lap dat dot 3 3" xfId="1423"/>
    <cellStyle name="1_Cap dien ha the - phan lap dat dot 3 3 2" xfId="1424"/>
    <cellStyle name="1_Cap dien ha the - phan lap dat dot 3 4" xfId="1425"/>
    <cellStyle name="1_Cap dien ha the - phan lap dat dot 3 4 2" xfId="1426"/>
    <cellStyle name="1_Cap dien ha the - phan lap dat dot 3 5" xfId="1427"/>
    <cellStyle name="1_Cap dien ha the - phan lap dat dot 3_Gửi Tr.phong DT136 2016" xfId="1428"/>
    <cellStyle name="1_Cau Hoi 115" xfId="1429"/>
    <cellStyle name="1_Cau Hua Trai (TT 04)" xfId="1430"/>
    <cellStyle name="1_Cau Nam Tot(ngay 2-10-2006)" xfId="1431"/>
    <cellStyle name="1_Cau Thanh Ha 1" xfId="1432"/>
    <cellStyle name="1_Cau thuy dien Ban La (Cu Anh)" xfId="1433"/>
    <cellStyle name="1_Cau thuy dien Ban La (Cu Anh) 2" xfId="1434"/>
    <cellStyle name="1_Cau thuy dien Ban La (Cu Anh) 2_THÀNH NAM 2003 " xfId="1435"/>
    <cellStyle name="1_Cau thuy dien Ban La (Cu Anh) 3" xfId="1436"/>
    <cellStyle name="1_Cau thuy dien Ban La (Cu Anh) 4" xfId="1437"/>
    <cellStyle name="1_Cau thuy dien Ban La (Cu Anh) 5" xfId="1438"/>
    <cellStyle name="1_Cau thuy dien Ban La (Cu Anh)_1009030 TW chi vong II pan bo lua ra (update dan so-thuy loi phi 30-9-2010)(bac ninh-quang ngai)final chinh Da Nang" xfId="1439"/>
    <cellStyle name="1_Cau thuy dien Ban La (Cu Anh)_1009030 TW chi vong II pan bo lua ra (update dan so-thuy loi phi 30-9-2010)(bac ninh-quang ngai)final chinh Da Nang_CQ XAC DINH MAT BANG 2016 (Quảng Trị)" xfId="1440"/>
    <cellStyle name="1_Cau thuy dien Ban La (Cu Anh)_1009030 TW chi vong II pan bo lua ra (update dan so-thuy loi phi 30-9-2010)(bac ninh-quang ngai)final chinh Da Nang_CQ XAC DINH MAT BANG 2016 Thanh Hoa" xfId="1441"/>
    <cellStyle name="1_Cau thuy dien Ban La (Cu Anh)_108 - CBCC xa - nam 2015 - Kim dot 2" xfId="1442"/>
    <cellStyle name="1_Cau thuy dien Ban La (Cu Anh)_13. Tong hop thang 9" xfId="1443"/>
    <cellStyle name="1_Cau thuy dien Ban La (Cu Anh)_131114- Bieu giao du toan CTMTQG 2014 giao" xfId="1444"/>
    <cellStyle name="1_Cau thuy dien Ban La (Cu Anh)_160505 BIEU CHI NSDP TREN DAU DAN (BAO GÔM BSCMT)" xfId="1445"/>
    <cellStyle name="1_Cau thuy dien Ban La (Cu Anh)_160627 Dinh muc chi thuong xuyen 2017 -73% - 72-28 theo can doi cua TCT" xfId="1446"/>
    <cellStyle name="1_Cau thuy dien Ban La (Cu Anh)_160627 tinh dieu tiet cho 3 dp tiep thu bac kan, tiep thu Quang Nam 80-20; 72-28" xfId="1447"/>
    <cellStyle name="1_Cau thuy dien Ban La (Cu Anh)_5. Du toan dien chieu sang" xfId="1448"/>
    <cellStyle name="1_Cau thuy dien Ban La (Cu Anh)_7. BC đau nam HK moi ( 17-10)" xfId="1449"/>
    <cellStyle name="1_Cau thuy dien Ban La (Cu Anh)_A1" xfId="1450"/>
    <cellStyle name="1_Cau thuy dien Ban La (Cu Anh)_A1_1" xfId="1451"/>
    <cellStyle name="1_Cau thuy dien Ban La (Cu Anh)_A1_B8" xfId="1452"/>
    <cellStyle name="1_Cau thuy dien Ban La (Cu Anh)_A1_THÀNH NAM 2003 " xfId="1453"/>
    <cellStyle name="1_Cau thuy dien Ban La (Cu Anh)_A2" xfId="1454"/>
    <cellStyle name="1_Cau thuy dien Ban La (Cu Anh)_A3" xfId="1455"/>
    <cellStyle name="1_Cau thuy dien Ban La (Cu Anh)_A3 (2)" xfId="1456"/>
    <cellStyle name="1_Cau thuy dien Ban La (Cu Anh)_A3 T4-2013" xfId="1457"/>
    <cellStyle name="1_Cau thuy dien Ban La (Cu Anh)_A3 T4-2013_1" xfId="1458"/>
    <cellStyle name="1_Cau thuy dien Ban La (Cu Anh)_A3_1" xfId="1459"/>
    <cellStyle name="1_Cau thuy dien Ban La (Cu Anh)_A3_THÀNH NAM 2003 " xfId="1460"/>
    <cellStyle name="1_Cau thuy dien Ban La (Cu Anh)_A4" xfId="1461"/>
    <cellStyle name="1_Cau thuy dien Ban La (Cu Anh)_A4 T4-2013" xfId="1462"/>
    <cellStyle name="1_Cau thuy dien Ban La (Cu Anh)_A4 T4-2013_1" xfId="1463"/>
    <cellStyle name="1_Cau thuy dien Ban La (Cu Anh)_A5" xfId="1464"/>
    <cellStyle name="1_Cau thuy dien Ban La (Cu Anh)_A6" xfId="1465"/>
    <cellStyle name="1_Cau thuy dien Ban La (Cu Anh)_A6_1" xfId="1466"/>
    <cellStyle name="1_Cau thuy dien Ban La (Cu Anh)_A7" xfId="1467"/>
    <cellStyle name="1_Cau thuy dien Ban La (Cu Anh)_A7_1" xfId="1468"/>
    <cellStyle name="1_Cau thuy dien Ban La (Cu Anh)_A7_2" xfId="1469"/>
    <cellStyle name="1_Cau thuy dien Ban La (Cu Anh)_A7_A3" xfId="1470"/>
    <cellStyle name="1_Cau thuy dien Ban La (Cu Anh)_A7_A3 T4-2013" xfId="1471"/>
    <cellStyle name="1_Cau thuy dien Ban La (Cu Anh)_A7_A4 T4-2013" xfId="1472"/>
    <cellStyle name="1_Cau thuy dien Ban La (Cu Anh)_A7_A7" xfId="1473"/>
    <cellStyle name="1_Cau thuy dien Ban La (Cu Anh)_A7_B5" xfId="1474"/>
    <cellStyle name="1_Cau thuy dien Ban La (Cu Anh)_A7_B6" xfId="1475"/>
    <cellStyle name="1_Cau thuy dien Ban La (Cu Anh)_A7_B7" xfId="1476"/>
    <cellStyle name="1_Cau thuy dien Ban La (Cu Anh)_A7_Sheet1" xfId="1477"/>
    <cellStyle name="1_Cau thuy dien Ban La (Cu Anh)_B5" xfId="1478"/>
    <cellStyle name="1_Cau thuy dien Ban La (Cu Anh)_B5_1" xfId="1479"/>
    <cellStyle name="1_Cau thuy dien Ban La (Cu Anh)_B6" xfId="1480"/>
    <cellStyle name="1_Cau thuy dien Ban La (Cu Anh)_B6_1" xfId="1481"/>
    <cellStyle name="1_Cau thuy dien Ban La (Cu Anh)_B7" xfId="1482"/>
    <cellStyle name="1_Cau thuy dien Ban La (Cu Anh)_B7_1" xfId="1483"/>
    <cellStyle name="1_Cau thuy dien Ban La (Cu Anh)_B8" xfId="1484"/>
    <cellStyle name="1_Cau thuy dien Ban La (Cu Anh)_B8_B8" xfId="1485"/>
    <cellStyle name="1_Cau thuy dien Ban La (Cu Anh)_bao cao chi xdcb 6 thang dau nam" xfId="1486"/>
    <cellStyle name="1_Cau thuy dien Ban La (Cu Anh)_BIEU 2 ngay 11 10" xfId="1487"/>
    <cellStyle name="1_Cau thuy dien Ban La (Cu Anh)_Bieu moi lam" xfId="1488"/>
    <cellStyle name="1_Cau thuy dien Ban La (Cu Anh)_BIEU SO 2 NGAY 4 10" xfId="1489"/>
    <cellStyle name="1_Cau thuy dien Ban La (Cu Anh)_Book1" xfId="1490"/>
    <cellStyle name="1_Cau thuy dien Ban La (Cu Anh)_M 20" xfId="1491"/>
    <cellStyle name="1_Cau thuy dien Ban La (Cu Anh)_M 20 2" xfId="1492"/>
    <cellStyle name="1_Cau thuy dien Ban La (Cu Anh)_M 20_13. Tong hop thang 9" xfId="1493"/>
    <cellStyle name="1_Cau thuy dien Ban La (Cu Anh)_M 20_A1" xfId="1494"/>
    <cellStyle name="1_Cau thuy dien Ban La (Cu Anh)_M 20_A3" xfId="1495"/>
    <cellStyle name="1_Cau thuy dien Ban La (Cu Anh)_M 20_A3 T4-2013" xfId="1496"/>
    <cellStyle name="1_Cau thuy dien Ban La (Cu Anh)_M 20_A4" xfId="1497"/>
    <cellStyle name="1_Cau thuy dien Ban La (Cu Anh)_M 20_A4 T4-2013" xfId="1498"/>
    <cellStyle name="1_Cau thuy dien Ban La (Cu Anh)_M 20_A6" xfId="1499"/>
    <cellStyle name="1_Cau thuy dien Ban La (Cu Anh)_M 20_A7" xfId="1500"/>
    <cellStyle name="1_Cau thuy dien Ban La (Cu Anh)_M 20_A7_A3" xfId="1501"/>
    <cellStyle name="1_Cau thuy dien Ban La (Cu Anh)_M 20_A7_A3 T4-2013" xfId="1502"/>
    <cellStyle name="1_Cau thuy dien Ban La (Cu Anh)_M 20_A7_A4 T4-2013" xfId="1503"/>
    <cellStyle name="1_Cau thuy dien Ban La (Cu Anh)_M 20_A7_A7" xfId="1504"/>
    <cellStyle name="1_Cau thuy dien Ban La (Cu Anh)_M 20_A7_B5" xfId="1505"/>
    <cellStyle name="1_Cau thuy dien Ban La (Cu Anh)_M 20_A7_B6" xfId="1506"/>
    <cellStyle name="1_Cau thuy dien Ban La (Cu Anh)_M 20_A7_B7" xfId="1507"/>
    <cellStyle name="1_Cau thuy dien Ban La (Cu Anh)_M 20_A7_Sheet1" xfId="1508"/>
    <cellStyle name="1_Cau thuy dien Ban La (Cu Anh)_M 20_B5" xfId="1509"/>
    <cellStyle name="1_Cau thuy dien Ban La (Cu Anh)_M 20_B6" xfId="1510"/>
    <cellStyle name="1_Cau thuy dien Ban La (Cu Anh)_M 20_B7" xfId="1511"/>
    <cellStyle name="1_Cau thuy dien Ban La (Cu Anh)_M 20_B8" xfId="1512"/>
    <cellStyle name="1_Cau thuy dien Ban La (Cu Anh)_M 20_Sheet1" xfId="1513"/>
    <cellStyle name="1_Cau thuy dien Ban La (Cu Anh)_M 20_Thạch Hà- báo cáo kỳ  thang 4 năm 2013 (version 1)" xfId="1514"/>
    <cellStyle name="1_Cau thuy dien Ban La (Cu Anh)_M 20_THÀNH NAM 2003 " xfId="1515"/>
    <cellStyle name="1_Cau thuy dien Ban La (Cu Anh)_M 6" xfId="1516"/>
    <cellStyle name="1_Cau thuy dien Ban La (Cu Anh)_M 6 2" xfId="1517"/>
    <cellStyle name="1_Cau thuy dien Ban La (Cu Anh)_M 6_13. Tong hop thang 9" xfId="1518"/>
    <cellStyle name="1_Cau thuy dien Ban La (Cu Anh)_M 6_A1" xfId="1519"/>
    <cellStyle name="1_Cau thuy dien Ban La (Cu Anh)_M 6_A3" xfId="1520"/>
    <cellStyle name="1_Cau thuy dien Ban La (Cu Anh)_M 6_A3 T4-2013" xfId="1521"/>
    <cellStyle name="1_Cau thuy dien Ban La (Cu Anh)_M 6_A4" xfId="1522"/>
    <cellStyle name="1_Cau thuy dien Ban La (Cu Anh)_M 6_A4 T4-2013" xfId="1523"/>
    <cellStyle name="1_Cau thuy dien Ban La (Cu Anh)_M 6_A6" xfId="1524"/>
    <cellStyle name="1_Cau thuy dien Ban La (Cu Anh)_M 6_A7" xfId="1525"/>
    <cellStyle name="1_Cau thuy dien Ban La (Cu Anh)_M 6_A7_A3" xfId="1526"/>
    <cellStyle name="1_Cau thuy dien Ban La (Cu Anh)_M 6_A7_A3 T4-2013" xfId="1527"/>
    <cellStyle name="1_Cau thuy dien Ban La (Cu Anh)_M 6_A7_A4 T4-2013" xfId="1528"/>
    <cellStyle name="1_Cau thuy dien Ban La (Cu Anh)_M 6_A7_A7" xfId="1529"/>
    <cellStyle name="1_Cau thuy dien Ban La (Cu Anh)_M 6_A7_B5" xfId="1530"/>
    <cellStyle name="1_Cau thuy dien Ban La (Cu Anh)_M 6_A7_B6" xfId="1531"/>
    <cellStyle name="1_Cau thuy dien Ban La (Cu Anh)_M 6_A7_B7" xfId="1532"/>
    <cellStyle name="1_Cau thuy dien Ban La (Cu Anh)_M 6_A7_Sheet1" xfId="1533"/>
    <cellStyle name="1_Cau thuy dien Ban La (Cu Anh)_M 6_B5" xfId="1534"/>
    <cellStyle name="1_Cau thuy dien Ban La (Cu Anh)_M 6_B6" xfId="1535"/>
    <cellStyle name="1_Cau thuy dien Ban La (Cu Anh)_M 6_B7" xfId="1536"/>
    <cellStyle name="1_Cau thuy dien Ban La (Cu Anh)_M 6_B8" xfId="1537"/>
    <cellStyle name="1_Cau thuy dien Ban La (Cu Anh)_M 6_Sheet1" xfId="1538"/>
    <cellStyle name="1_Cau thuy dien Ban La (Cu Anh)_M 6_Thạch Hà- báo cáo kỳ  thang 4 năm 2013 (version 1)" xfId="1539"/>
    <cellStyle name="1_Cau thuy dien Ban La (Cu Anh)_M 6_THÀNH NAM 2003 " xfId="1540"/>
    <cellStyle name="1_Cau thuy dien Ban La (Cu Anh)_M 7" xfId="1541"/>
    <cellStyle name="1_Cau thuy dien Ban La (Cu Anh)_M 7 2" xfId="1542"/>
    <cellStyle name="1_Cau thuy dien Ban La (Cu Anh)_M 7_13. Tong hop thang 9" xfId="1543"/>
    <cellStyle name="1_Cau thuy dien Ban La (Cu Anh)_M 7_A1" xfId="1544"/>
    <cellStyle name="1_Cau thuy dien Ban La (Cu Anh)_M 7_A3" xfId="1545"/>
    <cellStyle name="1_Cau thuy dien Ban La (Cu Anh)_M 7_A3 T4-2013" xfId="1546"/>
    <cellStyle name="1_Cau thuy dien Ban La (Cu Anh)_M 7_A4" xfId="1547"/>
    <cellStyle name="1_Cau thuy dien Ban La (Cu Anh)_M 7_A4 T4-2013" xfId="1548"/>
    <cellStyle name="1_Cau thuy dien Ban La (Cu Anh)_M 7_A6" xfId="1549"/>
    <cellStyle name="1_Cau thuy dien Ban La (Cu Anh)_M 7_A7" xfId="1550"/>
    <cellStyle name="1_Cau thuy dien Ban La (Cu Anh)_M 7_A7_A3" xfId="1551"/>
    <cellStyle name="1_Cau thuy dien Ban La (Cu Anh)_M 7_A7_A3 T4-2013" xfId="1552"/>
    <cellStyle name="1_Cau thuy dien Ban La (Cu Anh)_M 7_A7_A4 T4-2013" xfId="1553"/>
    <cellStyle name="1_Cau thuy dien Ban La (Cu Anh)_M 7_A7_A7" xfId="1554"/>
    <cellStyle name="1_Cau thuy dien Ban La (Cu Anh)_M 7_A7_B5" xfId="1555"/>
    <cellStyle name="1_Cau thuy dien Ban La (Cu Anh)_M 7_A7_B6" xfId="1556"/>
    <cellStyle name="1_Cau thuy dien Ban La (Cu Anh)_M 7_A7_B7" xfId="1557"/>
    <cellStyle name="1_Cau thuy dien Ban La (Cu Anh)_M 7_A7_Sheet1" xfId="1558"/>
    <cellStyle name="1_Cau thuy dien Ban La (Cu Anh)_M 7_B5" xfId="1559"/>
    <cellStyle name="1_Cau thuy dien Ban La (Cu Anh)_M 7_B6" xfId="1560"/>
    <cellStyle name="1_Cau thuy dien Ban La (Cu Anh)_M 7_B7" xfId="1561"/>
    <cellStyle name="1_Cau thuy dien Ban La (Cu Anh)_M 7_B8" xfId="1562"/>
    <cellStyle name="1_Cau thuy dien Ban La (Cu Anh)_M 7_Sheet1" xfId="1563"/>
    <cellStyle name="1_Cau thuy dien Ban La (Cu Anh)_M 7_Thạch Hà- báo cáo kỳ  thang 4 năm 2013 (version 1)" xfId="1564"/>
    <cellStyle name="1_Cau thuy dien Ban La (Cu Anh)_M 7_THÀNH NAM 2003 " xfId="1565"/>
    <cellStyle name="1_Cau thuy dien Ban La (Cu Anh)_M TH" xfId="1566"/>
    <cellStyle name="1_Cau thuy dien Ban La (Cu Anh)_M TH 2" xfId="1567"/>
    <cellStyle name="1_Cau thuy dien Ban La (Cu Anh)_M TH_13. Tong hop thang 9" xfId="1568"/>
    <cellStyle name="1_Cau thuy dien Ban La (Cu Anh)_M TH_A1" xfId="1569"/>
    <cellStyle name="1_Cau thuy dien Ban La (Cu Anh)_M TH_A3" xfId="1570"/>
    <cellStyle name="1_Cau thuy dien Ban La (Cu Anh)_M TH_A3 T4-2013" xfId="1571"/>
    <cellStyle name="1_Cau thuy dien Ban La (Cu Anh)_M TH_A4" xfId="1572"/>
    <cellStyle name="1_Cau thuy dien Ban La (Cu Anh)_M TH_A4 T4-2013" xfId="1573"/>
    <cellStyle name="1_Cau thuy dien Ban La (Cu Anh)_M TH_A6" xfId="1574"/>
    <cellStyle name="1_Cau thuy dien Ban La (Cu Anh)_M TH_A7" xfId="1575"/>
    <cellStyle name="1_Cau thuy dien Ban La (Cu Anh)_M TH_A7_A3" xfId="1576"/>
    <cellStyle name="1_Cau thuy dien Ban La (Cu Anh)_M TH_A7_A3 T4-2013" xfId="1577"/>
    <cellStyle name="1_Cau thuy dien Ban La (Cu Anh)_M TH_A7_A4 T4-2013" xfId="1578"/>
    <cellStyle name="1_Cau thuy dien Ban La (Cu Anh)_M TH_A7_A7" xfId="1579"/>
    <cellStyle name="1_Cau thuy dien Ban La (Cu Anh)_M TH_A7_B5" xfId="1580"/>
    <cellStyle name="1_Cau thuy dien Ban La (Cu Anh)_M TH_A7_B6" xfId="1581"/>
    <cellStyle name="1_Cau thuy dien Ban La (Cu Anh)_M TH_A7_B7" xfId="1582"/>
    <cellStyle name="1_Cau thuy dien Ban La (Cu Anh)_M TH_A7_Sheet1" xfId="1583"/>
    <cellStyle name="1_Cau thuy dien Ban La (Cu Anh)_M TH_B5" xfId="1584"/>
    <cellStyle name="1_Cau thuy dien Ban La (Cu Anh)_M TH_B6" xfId="1585"/>
    <cellStyle name="1_Cau thuy dien Ban La (Cu Anh)_M TH_B7" xfId="1586"/>
    <cellStyle name="1_Cau thuy dien Ban La (Cu Anh)_M TH_B8" xfId="1587"/>
    <cellStyle name="1_Cau thuy dien Ban La (Cu Anh)_M TH_Sheet1" xfId="1588"/>
    <cellStyle name="1_Cau thuy dien Ban La (Cu Anh)_M TH_Thạch Hà- báo cáo kỳ  thang 4 năm 2013 (version 1)" xfId="1589"/>
    <cellStyle name="1_Cau thuy dien Ban La (Cu Anh)_M TH_THÀNH NAM 2003 " xfId="1590"/>
    <cellStyle name="1_Cau thuy dien Ban La (Cu Anh)_M3" xfId="1591"/>
    <cellStyle name="1_Cau thuy dien Ban La (Cu Anh)_M8" xfId="1592"/>
    <cellStyle name="1_Cau thuy dien Ban La (Cu Anh)_Phụ luc goi 5" xfId="1593"/>
    <cellStyle name="1_Cau thuy dien Ban La (Cu Anh)_Phụ luc goi 5 2" xfId="1594"/>
    <cellStyle name="1_Cau thuy dien Ban La (Cu Anh)_Phụ luc goi 5_TONG HOP QUYET TOAN THANH PHO 2013" xfId="1595"/>
    <cellStyle name="1_Cau thuy dien Ban La (Cu Anh)_Sheet1" xfId="1596"/>
    <cellStyle name="1_Cau thuy dien Ban La (Cu Anh)_Sheet1_1" xfId="1597"/>
    <cellStyle name="1_Cau thuy dien Ban La (Cu Anh)_Sheet1_B8" xfId="1598"/>
    <cellStyle name="1_Cau thuy dien Ban La (Cu Anh)_Sheet2" xfId="1599"/>
    <cellStyle name="1_Cau thuy dien Ban La (Cu Anh)_T1" xfId="1600"/>
    <cellStyle name="1_Cau thuy dien Ban La (Cu Anh)_T1 (2)" xfId="1601"/>
    <cellStyle name="1_Cau thuy dien Ban La (Cu Anh)_T1 (2)_A3" xfId="1602"/>
    <cellStyle name="1_Cau thuy dien Ban La (Cu Anh)_T1 (2)_A3 T4-2013" xfId="1603"/>
    <cellStyle name="1_Cau thuy dien Ban La (Cu Anh)_T1 (2)_A4 T4-2013" xfId="1604"/>
    <cellStyle name="1_Cau thuy dien Ban La (Cu Anh)_T1 (2)_A7" xfId="1605"/>
    <cellStyle name="1_Cau thuy dien Ban La (Cu Anh)_T1 (2)_A7_1" xfId="1606"/>
    <cellStyle name="1_Cau thuy dien Ban La (Cu Anh)_T1 (2)_B5" xfId="1607"/>
    <cellStyle name="1_Cau thuy dien Ban La (Cu Anh)_T1 (2)_B6" xfId="1608"/>
    <cellStyle name="1_Cau thuy dien Ban La (Cu Anh)_T1 (2)_B7" xfId="1609"/>
    <cellStyle name="1_Cau thuy dien Ban La (Cu Anh)_T1 (2)_Sheet1" xfId="1610"/>
    <cellStyle name="1_Cau thuy dien Ban La (Cu Anh)_T1 (2)_Thạch Hà- báo cáo kỳ  thang 4 năm 2013" xfId="1611"/>
    <cellStyle name="1_Cau thuy dien Ban La (Cu Anh)_T1 (2)_Thạch Hà- báo cáo kỳ  thang 4 năm 2013_1" xfId="1612"/>
    <cellStyle name="1_Cau thuy dien Ban La (Cu Anh)_T1_A3" xfId="1613"/>
    <cellStyle name="1_Cau thuy dien Ban La (Cu Anh)_T1_A3 T4-2013" xfId="1614"/>
    <cellStyle name="1_Cau thuy dien Ban La (Cu Anh)_T1_A4 T4-2013" xfId="1615"/>
    <cellStyle name="1_Cau thuy dien Ban La (Cu Anh)_T1_A7" xfId="1616"/>
    <cellStyle name="1_Cau thuy dien Ban La (Cu Anh)_T1_A7_1" xfId="1617"/>
    <cellStyle name="1_Cau thuy dien Ban La (Cu Anh)_T1_B5" xfId="1618"/>
    <cellStyle name="1_Cau thuy dien Ban La (Cu Anh)_T1_B6" xfId="1619"/>
    <cellStyle name="1_Cau thuy dien Ban La (Cu Anh)_T1_B7" xfId="1620"/>
    <cellStyle name="1_Cau thuy dien Ban La (Cu Anh)_T1_Sheet1" xfId="1621"/>
    <cellStyle name="1_Cau thuy dien Ban La (Cu Anh)_T1_Thạch Hà- báo cáo kỳ  thang 4 năm 2013" xfId="1622"/>
    <cellStyle name="1_Cau thuy dien Ban La (Cu Anh)_T1_Thạch Hà- báo cáo kỳ  thang 4 năm 2013_1" xfId="1623"/>
    <cellStyle name="1_Cau thuy dien Ban La (Cu Anh)_T-Bao cao chi 6 thang" xfId="1624"/>
    <cellStyle name="1_Cau thuy dien Ban La (Cu Anh)_Thạch Hà- báo cáo kỳ  thang 4 năm 2013" xfId="1625"/>
    <cellStyle name="1_Cau thuy dien Ban La (Cu Anh)_Thạch Hà- báo cáo kỳ  thang 4 năm 2013_1" xfId="1626"/>
    <cellStyle name="1_Cau thuy dien Ban La (Cu Anh)_Thạch Hà- Báo cáo tháng 4 năm 2013" xfId="1627"/>
    <cellStyle name="1_Cau thuy dien Ban La (Cu Anh)_TONG HOP QUYET TOAN THANH PHO 2013" xfId="1628"/>
    <cellStyle name="1_Cau thuy dien Ban La (Cu Anh)_Xl0000087" xfId="1629"/>
    <cellStyle name="1_CAU XOP XANG II(su­a)" xfId="1630"/>
    <cellStyle name="1_Chau Thon - Tan Xuan (KCS 8-12-06)" xfId="1631"/>
    <cellStyle name="1_Chi phi KS" xfId="1632"/>
    <cellStyle name="1_cong" xfId="1633"/>
    <cellStyle name="1_Cong trinh co y kien LD_Dang_NN_2011-Tay nguyen-9-10" xfId="1634"/>
    <cellStyle name="1_CQ XAC DINH MAT BANG 2016 (Quảng Trị)" xfId="1635"/>
    <cellStyle name="1_CQ XAC DINH MAT BANG 2016 Thanh Hoa" xfId="1636"/>
    <cellStyle name="1_cuong sua 9.10" xfId="1637"/>
    <cellStyle name="1_Dakt-Cau tinh Hua Phan" xfId="1638"/>
    <cellStyle name="1_DIEN" xfId="1639"/>
    <cellStyle name="1_Dieu phoi dat goi 1" xfId="1640"/>
    <cellStyle name="1_Dieu phoi dat goi 1_5. Du toan dien chieu sang" xfId="1641"/>
    <cellStyle name="1_Dieu phoi dat goi 2" xfId="1642"/>
    <cellStyle name="1_Dieu phoi dat goi 2_5. Du toan dien chieu sang" xfId="1643"/>
    <cellStyle name="1_Dinh muc thiet ke" xfId="1644"/>
    <cellStyle name="1_DON GIA GIAOTHAU TRU CHONG GIA QUANG DAI" xfId="1645"/>
    <cellStyle name="1_DONGIA" xfId="1646"/>
    <cellStyle name="1_DT 2010-Dong  Nai-V2" xfId="1647"/>
    <cellStyle name="1_DT 2015 (Gui chuyen quan)" xfId="1648"/>
    <cellStyle name="1_DT Kha thi ngay 11-2-06" xfId="1649"/>
    <cellStyle name="1_DT KS Cam LAc-10-05-07" xfId="1650"/>
    <cellStyle name="1_DT KT ngay 10-9-2005" xfId="1651"/>
    <cellStyle name="1_DT ngay 04-01-2006" xfId="1652"/>
    <cellStyle name="1_DT ngay 04-01-2006_5. Du toan dien chieu sang" xfId="1653"/>
    <cellStyle name="1_DT ngay 11-4-2006" xfId="1654"/>
    <cellStyle name="1_DT ngay 11-4-2006_5. Du toan dien chieu sang" xfId="1655"/>
    <cellStyle name="1_DT ngay 15-11-05" xfId="1656"/>
    <cellStyle name="1_DT R1 duyet" xfId="1657"/>
    <cellStyle name="1_DT theo DM24" xfId="1658"/>
    <cellStyle name="1_DT Yen Na - Yen Tinh Theo 51 bu may CT8" xfId="1659"/>
    <cellStyle name="1_Dtdchinh2397" xfId="1660"/>
    <cellStyle name="1_Dtdchinh2397 2" xfId="1661"/>
    <cellStyle name="1_Dtdchinh2397_Phụ luc goi 5" xfId="1662"/>
    <cellStyle name="1_Dtdchinh2397_TONG HOP QUYET TOAN THANH PHO 2013" xfId="1663"/>
    <cellStyle name="1_DTXL goi 11(20-9-05)" xfId="1664"/>
    <cellStyle name="1_du toan" xfId="1665"/>
    <cellStyle name="1_du toan (03-11-05)" xfId="1666"/>
    <cellStyle name="1_Du toan (12-05-2005) Tham dinh" xfId="1667"/>
    <cellStyle name="1_Du toan (12-05-2005) Tham dinh_5. Du toan dien chieu sang" xfId="1668"/>
    <cellStyle name="1_Du toan (23-05-2005) Tham dinh" xfId="1669"/>
    <cellStyle name="1_Du toan (23-05-2005) Tham dinh_5. Du toan dien chieu sang" xfId="1670"/>
    <cellStyle name="1_Du toan (5 - 04 - 2004)" xfId="1671"/>
    <cellStyle name="1_Du toan (5 - 04 - 2004)_5. Du toan dien chieu sang" xfId="1672"/>
    <cellStyle name="1_Du toan (6-3-2005)" xfId="1673"/>
    <cellStyle name="1_Du toan (Ban A)" xfId="1674"/>
    <cellStyle name="1_Du toan (Ban A)_5. Du toan dien chieu sang" xfId="1675"/>
    <cellStyle name="1_Du toan (ngay 13 - 07 - 2004)" xfId="1676"/>
    <cellStyle name="1_Du toan (ngay 13 - 07 - 2004)_5. Du toan dien chieu sang" xfId="1677"/>
    <cellStyle name="1_Du toan (ngay 25-9-06)" xfId="1678"/>
    <cellStyle name="1_Du toan 558 (Km17+508.12 - Km 22)" xfId="1679"/>
    <cellStyle name="1_Du toan 558 (Km17+508.12 - Km 22) 2" xfId="1680"/>
    <cellStyle name="1_Du toan 558 (Km17+508.12 - Km 22) 2_THÀNH NAM 2003 " xfId="1681"/>
    <cellStyle name="1_Du toan 558 (Km17+508.12 - Km 22) 3" xfId="1682"/>
    <cellStyle name="1_Du toan 558 (Km17+508.12 - Km 22) 4" xfId="1683"/>
    <cellStyle name="1_Du toan 558 (Km17+508.12 - Km 22) 5" xfId="1684"/>
    <cellStyle name="1_Du toan 558 (Km17+508.12 - Km 22)_1009030 TW chi vong II pan bo lua ra (update dan so-thuy loi phi 30-9-2010)(bac ninh-quang ngai)final chinh Da Nang" xfId="1685"/>
    <cellStyle name="1_Du toan 558 (Km17+508.12 - Km 22)_1009030 TW chi vong II pan bo lua ra (update dan so-thuy loi phi 30-9-2010)(bac ninh-quang ngai)final chinh Da Nang_CQ XAC DINH MAT BANG 2016 (Quảng Trị)" xfId="1686"/>
    <cellStyle name="1_Du toan 558 (Km17+508.12 - Km 22)_1009030 TW chi vong II pan bo lua ra (update dan so-thuy loi phi 30-9-2010)(bac ninh-quang ngai)final chinh Da Nang_CQ XAC DINH MAT BANG 2016 Thanh Hoa" xfId="1687"/>
    <cellStyle name="1_Du toan 558 (Km17+508.12 - Km 22)_108 - CBCC xa - nam 2015 - Kim dot 2" xfId="1688"/>
    <cellStyle name="1_Du toan 558 (Km17+508.12 - Km 22)_13. Tong hop thang 9" xfId="1689"/>
    <cellStyle name="1_Du toan 558 (Km17+508.12 - Km 22)_131114- Bieu giao du toan CTMTQG 2014 giao" xfId="1690"/>
    <cellStyle name="1_Du toan 558 (Km17+508.12 - Km 22)_160505 BIEU CHI NSDP TREN DAU DAN (BAO GÔM BSCMT)" xfId="1691"/>
    <cellStyle name="1_Du toan 558 (Km17+508.12 - Km 22)_160627 Dinh muc chi thuong xuyen 2017 -73% - 72-28 theo can doi cua TCT" xfId="1692"/>
    <cellStyle name="1_Du toan 558 (Km17+508.12 - Km 22)_160627 tinh dieu tiet cho 3 dp tiep thu bac kan, tiep thu Quang Nam 80-20; 72-28" xfId="1693"/>
    <cellStyle name="1_Du toan 558 (Km17+508.12 - Km 22)_5. Du toan dien chieu sang" xfId="1694"/>
    <cellStyle name="1_Du toan 558 (Km17+508.12 - Km 22)_7. BC đau nam HK moi ( 17-10)" xfId="1695"/>
    <cellStyle name="1_Du toan 558 (Km17+508.12 - Km 22)_A1" xfId="1696"/>
    <cellStyle name="1_Du toan 558 (Km17+508.12 - Km 22)_A1_1" xfId="1697"/>
    <cellStyle name="1_Du toan 558 (Km17+508.12 - Km 22)_A1_B8" xfId="1698"/>
    <cellStyle name="1_Du toan 558 (Km17+508.12 - Km 22)_A1_THÀNH NAM 2003 " xfId="1699"/>
    <cellStyle name="1_Du toan 558 (Km17+508.12 - Km 22)_A2" xfId="1700"/>
    <cellStyle name="1_Du toan 558 (Km17+508.12 - Km 22)_A3" xfId="1701"/>
    <cellStyle name="1_Du toan 558 (Km17+508.12 - Km 22)_A3 T4-2013" xfId="1702"/>
    <cellStyle name="1_Du toan 558 (Km17+508.12 - Km 22)_A3 T4-2013_1" xfId="1703"/>
    <cellStyle name="1_Du toan 558 (Km17+508.12 - Km 22)_A3_1" xfId="1704"/>
    <cellStyle name="1_Du toan 558 (Km17+508.12 - Km 22)_A3_THÀNH NAM 2003 " xfId="1705"/>
    <cellStyle name="1_Du toan 558 (Km17+508.12 - Km 22)_A4" xfId="1706"/>
    <cellStyle name="1_Du toan 558 (Km17+508.12 - Km 22)_A4 T4-2013" xfId="1707"/>
    <cellStyle name="1_Du toan 558 (Km17+508.12 - Km 22)_A4 T4-2013_1" xfId="1708"/>
    <cellStyle name="1_Du toan 558 (Km17+508.12 - Km 22)_A5" xfId="1709"/>
    <cellStyle name="1_Du toan 558 (Km17+508.12 - Km 22)_A6" xfId="1710"/>
    <cellStyle name="1_Du toan 558 (Km17+508.12 - Km 22)_A6_1" xfId="1711"/>
    <cellStyle name="1_Du toan 558 (Km17+508.12 - Km 22)_A7" xfId="1712"/>
    <cellStyle name="1_Du toan 558 (Km17+508.12 - Km 22)_A7_1" xfId="1713"/>
    <cellStyle name="1_Du toan 558 (Km17+508.12 - Km 22)_A7_2" xfId="1714"/>
    <cellStyle name="1_Du toan 558 (Km17+508.12 - Km 22)_B5" xfId="1715"/>
    <cellStyle name="1_Du toan 558 (Km17+508.12 - Km 22)_B5_1" xfId="1716"/>
    <cellStyle name="1_Du toan 558 (Km17+508.12 - Km 22)_B6" xfId="1717"/>
    <cellStyle name="1_Du toan 558 (Km17+508.12 - Km 22)_B6_1" xfId="1718"/>
    <cellStyle name="1_Du toan 558 (Km17+508.12 - Km 22)_B7" xfId="1719"/>
    <cellStyle name="1_Du toan 558 (Km17+508.12 - Km 22)_B7_1" xfId="1720"/>
    <cellStyle name="1_Du toan 558 (Km17+508.12 - Km 22)_B8" xfId="1721"/>
    <cellStyle name="1_Du toan 558 (Km17+508.12 - Km 22)_bao cao chi xdcb 6 thang dau nam" xfId="1722"/>
    <cellStyle name="1_Du toan 558 (Km17+508.12 - Km 22)_BIEU 2 ngay 11 10" xfId="1723"/>
    <cellStyle name="1_Du toan 558 (Km17+508.12 - Km 22)_Bieu moi lam" xfId="1724"/>
    <cellStyle name="1_Du toan 558 (Km17+508.12 - Km 22)_BIEU SO 2 NGAY 4 10" xfId="1725"/>
    <cellStyle name="1_Du toan 558 (Km17+508.12 - Km 22)_Book1" xfId="1726"/>
    <cellStyle name="1_Du toan 558 (Km17+508.12 - Km 22)_M 20" xfId="1727"/>
    <cellStyle name="1_Du toan 558 (Km17+508.12 - Km 22)_M 20 2" xfId="1728"/>
    <cellStyle name="1_Du toan 558 (Km17+508.12 - Km 22)_M 20_13. Tong hop thang 9" xfId="1729"/>
    <cellStyle name="1_Du toan 558 (Km17+508.12 - Km 22)_M 20_A1" xfId="1730"/>
    <cellStyle name="1_Du toan 558 (Km17+508.12 - Km 22)_M 20_A3" xfId="1731"/>
    <cellStyle name="1_Du toan 558 (Km17+508.12 - Km 22)_M 20_A4" xfId="1732"/>
    <cellStyle name="1_Du toan 558 (Km17+508.12 - Km 22)_M 20_A6" xfId="1733"/>
    <cellStyle name="1_Du toan 558 (Km17+508.12 - Km 22)_M 20_A7" xfId="1734"/>
    <cellStyle name="1_Du toan 558 (Km17+508.12 - Km 22)_M 20_A7_1" xfId="1735"/>
    <cellStyle name="1_Du toan 558 (Km17+508.12 - Km 22)_M 20_B5" xfId="1736"/>
    <cellStyle name="1_Du toan 558 (Km17+508.12 - Km 22)_M 20_B6" xfId="1737"/>
    <cellStyle name="1_Du toan 558 (Km17+508.12 - Km 22)_M 20_B7" xfId="1738"/>
    <cellStyle name="1_Du toan 558 (Km17+508.12 - Km 22)_M 20_B8" xfId="1739"/>
    <cellStyle name="1_Du toan 558 (Km17+508.12 - Km 22)_M 20_Sheet1" xfId="1740"/>
    <cellStyle name="1_Du toan 558 (Km17+508.12 - Km 22)_M 20_Thạch Hà- báo cáo kỳ  thang 4 năm 2013 (version 1)" xfId="1741"/>
    <cellStyle name="1_Du toan 558 (Km17+508.12 - Km 22)_M 20_THÀNH NAM 2003 " xfId="1742"/>
    <cellStyle name="1_Du toan 558 (Km17+508.12 - Km 22)_M 6" xfId="1743"/>
    <cellStyle name="1_Du toan 558 (Km17+508.12 - Km 22)_M 6 2" xfId="1744"/>
    <cellStyle name="1_Du toan 558 (Km17+508.12 - Km 22)_M 6_13. Tong hop thang 9" xfId="1745"/>
    <cellStyle name="1_Du toan 558 (Km17+508.12 - Km 22)_M 6_A1" xfId="1746"/>
    <cellStyle name="1_Du toan 558 (Km17+508.12 - Km 22)_M 6_A3" xfId="1747"/>
    <cellStyle name="1_Du toan 558 (Km17+508.12 - Km 22)_M 6_A4" xfId="1748"/>
    <cellStyle name="1_Du toan 558 (Km17+508.12 - Km 22)_M 6_A6" xfId="1749"/>
    <cellStyle name="1_Du toan 558 (Km17+508.12 - Km 22)_M 6_A7" xfId="1750"/>
    <cellStyle name="1_Du toan 558 (Km17+508.12 - Km 22)_M 6_A7_1" xfId="1751"/>
    <cellStyle name="1_Du toan 558 (Km17+508.12 - Km 22)_M 6_B5" xfId="1752"/>
    <cellStyle name="1_Du toan 558 (Km17+508.12 - Km 22)_M 6_B6" xfId="1753"/>
    <cellStyle name="1_Du toan 558 (Km17+508.12 - Km 22)_M 6_B7" xfId="1754"/>
    <cellStyle name="1_Du toan 558 (Km17+508.12 - Km 22)_M 6_B8" xfId="1755"/>
    <cellStyle name="1_Du toan 558 (Km17+508.12 - Km 22)_M 6_Sheet1" xfId="1756"/>
    <cellStyle name="1_Du toan 558 (Km17+508.12 - Km 22)_M 6_Thạch Hà- báo cáo kỳ  thang 4 năm 2013 (version 1)" xfId="1757"/>
    <cellStyle name="1_Du toan 558 (Km17+508.12 - Km 22)_M 6_THÀNH NAM 2003 " xfId="1758"/>
    <cellStyle name="1_Du toan 558 (Km17+508.12 - Km 22)_M 7" xfId="1759"/>
    <cellStyle name="1_Du toan 558 (Km17+508.12 - Km 22)_M 7 2" xfId="1760"/>
    <cellStyle name="1_Du toan 558 (Km17+508.12 - Km 22)_M 7_13. Tong hop thang 9" xfId="1761"/>
    <cellStyle name="1_Du toan 558 (Km17+508.12 - Km 22)_M 7_A1" xfId="1762"/>
    <cellStyle name="1_Du toan 558 (Km17+508.12 - Km 22)_M 7_A3" xfId="1763"/>
    <cellStyle name="1_Du toan 558 (Km17+508.12 - Km 22)_M 7_A4" xfId="1764"/>
    <cellStyle name="1_Du toan 558 (Km17+508.12 - Km 22)_M 7_A6" xfId="1765"/>
    <cellStyle name="1_Du toan 558 (Km17+508.12 - Km 22)_M 7_A7" xfId="1766"/>
    <cellStyle name="1_Du toan 558 (Km17+508.12 - Km 22)_M 7_A7_1" xfId="1767"/>
    <cellStyle name="1_Du toan 558 (Km17+508.12 - Km 22)_M 7_B5" xfId="1768"/>
    <cellStyle name="1_Du toan 558 (Km17+508.12 - Km 22)_M 7_B6" xfId="1769"/>
    <cellStyle name="1_Du toan 558 (Km17+508.12 - Km 22)_M 7_B7" xfId="1770"/>
    <cellStyle name="1_Du toan 558 (Km17+508.12 - Km 22)_M 7_B8" xfId="1771"/>
    <cellStyle name="1_Du toan 558 (Km17+508.12 - Km 22)_M 7_Sheet1" xfId="1772"/>
    <cellStyle name="1_Du toan 558 (Km17+508.12 - Km 22)_M 7_Thạch Hà- báo cáo kỳ  thang 4 năm 2013 (version 1)" xfId="1773"/>
    <cellStyle name="1_Du toan 558 (Km17+508.12 - Km 22)_M 7_THÀNH NAM 2003 " xfId="1774"/>
    <cellStyle name="1_Du toan 558 (Km17+508.12 - Km 22)_M TH" xfId="1775"/>
    <cellStyle name="1_Du toan 558 (Km17+508.12 - Km 22)_M TH 2" xfId="1776"/>
    <cellStyle name="1_Du toan 558 (Km17+508.12 - Km 22)_M TH_13. Tong hop thang 9" xfId="1777"/>
    <cellStyle name="1_Du toan 558 (Km17+508.12 - Km 22)_M TH_A1" xfId="1778"/>
    <cellStyle name="1_Du toan 558 (Km17+508.12 - Km 22)_M TH_A3" xfId="1779"/>
    <cellStyle name="1_Du toan 558 (Km17+508.12 - Km 22)_M TH_A4" xfId="1780"/>
    <cellStyle name="1_Du toan 558 (Km17+508.12 - Km 22)_M TH_A6" xfId="1781"/>
    <cellStyle name="1_Du toan 558 (Km17+508.12 - Km 22)_M TH_A7" xfId="1782"/>
    <cellStyle name="1_Du toan 558 (Km17+508.12 - Km 22)_M TH_A7_1" xfId="1783"/>
    <cellStyle name="1_Du toan 558 (Km17+508.12 - Km 22)_M TH_B5" xfId="1784"/>
    <cellStyle name="1_Du toan 558 (Km17+508.12 - Km 22)_M TH_B6" xfId="1785"/>
    <cellStyle name="1_Du toan 558 (Km17+508.12 - Km 22)_M TH_B7" xfId="1786"/>
    <cellStyle name="1_Du toan 558 (Km17+508.12 - Km 22)_M TH_B8" xfId="1787"/>
    <cellStyle name="1_Du toan 558 (Km17+508.12 - Km 22)_M TH_Sheet1" xfId="1788"/>
    <cellStyle name="1_Du toan 558 (Km17+508.12 - Km 22)_M TH_Thạch Hà- báo cáo kỳ  thang 4 năm 2013 (version 1)" xfId="1789"/>
    <cellStyle name="1_Du toan 558 (Km17+508.12 - Km 22)_M TH_THÀNH NAM 2003 " xfId="1790"/>
    <cellStyle name="1_Du toan 558 (Km17+508.12 - Km 22)_M3" xfId="1791"/>
    <cellStyle name="1_Du toan 558 (Km17+508.12 - Km 22)_M8" xfId="1792"/>
    <cellStyle name="1_Du toan 558 (Km17+508.12 - Km 22)_Phụ luc goi 5" xfId="1793"/>
    <cellStyle name="1_Du toan 558 (Km17+508.12 - Km 22)_Phụ luc goi 5 2" xfId="1794"/>
    <cellStyle name="1_Du toan 558 (Km17+508.12 - Km 22)_Phụ luc goi 5_TONG HOP QUYET TOAN THANH PHO 2013" xfId="1795"/>
    <cellStyle name="1_Du toan 558 (Km17+508.12 - Km 22)_Sheet1" xfId="1796"/>
    <cellStyle name="1_Du toan 558 (Km17+508.12 - Km 22)_Sheet1_1" xfId="1797"/>
    <cellStyle name="1_Du toan 558 (Km17+508.12 - Km 22)_Sheet1_B8" xfId="1798"/>
    <cellStyle name="1_Du toan 558 (Km17+508.12 - Km 22)_Sheet2" xfId="1799"/>
    <cellStyle name="1_Du toan 558 (Km17+508.12 - Km 22)_T1" xfId="1800"/>
    <cellStyle name="1_Du toan 558 (Km17+508.12 - Km 22)_T1 (2)" xfId="1801"/>
    <cellStyle name="1_Du toan 558 (Km17+508.12 - Km 22)_T1 (2)_Thạch Hà- báo cáo kỳ  thang 4 năm 2013" xfId="1802"/>
    <cellStyle name="1_Du toan 558 (Km17+508.12 - Km 22)_T1 (2)_Thạch Hà- báo cáo kỳ  thang 4 năm 2013_1" xfId="1803"/>
    <cellStyle name="1_Du toan 558 (Km17+508.12 - Km 22)_T1_Thạch Hà- báo cáo kỳ  thang 4 năm 2013" xfId="1804"/>
    <cellStyle name="1_Du toan 558 (Km17+508.12 - Km 22)_T1_Thạch Hà- báo cáo kỳ  thang 4 năm 2013_1" xfId="1805"/>
    <cellStyle name="1_Du toan 558 (Km17+508.12 - Km 22)_T-Bao cao chi 6 thang" xfId="1806"/>
    <cellStyle name="1_Du toan 558 (Km17+508.12 - Km 22)_Thạch Hà- báo cáo kỳ  thang 4 năm 2013" xfId="1807"/>
    <cellStyle name="1_Du toan 558 (Km17+508.12 - Km 22)_Thạch Hà- báo cáo kỳ  thang 4 năm 2013_1" xfId="1808"/>
    <cellStyle name="1_Du toan 558 (Km17+508.12 - Km 22)_Thạch Hà- Báo cáo tháng 4 năm 2013" xfId="1809"/>
    <cellStyle name="1_Du toan 558 (Km17+508.12 - Km 22)_TONG HOP QUYET TOAN THANH PHO 2013" xfId="1810"/>
    <cellStyle name="1_Du toan 558 (Km17+508.12 - Km 22)_Xl0000087" xfId="1811"/>
    <cellStyle name="1_Du toan bo sung (11-2004)" xfId="1812"/>
    <cellStyle name="1_Du toan Cang Vung Ang (Tham tra 3-11-06)" xfId="1813"/>
    <cellStyle name="1_Du toan Cang Vung Ang ngay 09-8-06 " xfId="1814"/>
    <cellStyle name="1_Du toan dieu chin theo don gia moi (1-2-2007)" xfId="1815"/>
    <cellStyle name="1_Du toan Goi 1" xfId="1816"/>
    <cellStyle name="1_Du toan Goi 1_5. Du toan dien chieu sang" xfId="1817"/>
    <cellStyle name="1_du toan goi 12" xfId="1818"/>
    <cellStyle name="1_Du toan Goi 2" xfId="1819"/>
    <cellStyle name="1_Du toan Goi 2_5. Du toan dien chieu sang" xfId="1820"/>
    <cellStyle name="1_Du toan Huong Lam - Ban Giang (ngay28-11-06)" xfId="1821"/>
    <cellStyle name="1_Du toan KT-TCsua theo TT 03 - YC 471" xfId="1822"/>
    <cellStyle name="1_Du toan KT-TCsua theo TT 03 - YC 471_5. Du toan dien chieu sang" xfId="1823"/>
    <cellStyle name="1_Du toan ngay (28-10-2005)" xfId="1824"/>
    <cellStyle name="1_Du toan ngay (28-10-2005)_5. Du toan dien chieu sang" xfId="1825"/>
    <cellStyle name="1_Du toan ngay 1-9-2004 (version 1)" xfId="1826"/>
    <cellStyle name="1_Du toan ngay 1-9-2004 (version 1)_5. Du toan dien chieu sang" xfId="1827"/>
    <cellStyle name="1_Du toan Phuong lam" xfId="1828"/>
    <cellStyle name="1_Du toan QL 27 (23-12-2005)" xfId="1829"/>
    <cellStyle name="1_Du toan QL 27 (23-12-2005)_5. Du toan dien chieu sang" xfId="1830"/>
    <cellStyle name="1_DuAnKT ngay 11-2-2006" xfId="1831"/>
    <cellStyle name="1_DuAnKT ngay 11-2-2006_5. Du toan dien chieu sang" xfId="1832"/>
    <cellStyle name="1_DUONGNOIVUNG-QTHANG-QLUU" xfId="1833"/>
    <cellStyle name="1_Dutoan xuatban" xfId="1834"/>
    <cellStyle name="1_Dutoan xuatbanlan2" xfId="1835"/>
    <cellStyle name="1_Dutoan(SGTL)" xfId="1836"/>
    <cellStyle name="1_Duyet DT-KTTC(GDI)QD so 790" xfId="1837"/>
    <cellStyle name="1_Estimate 4" xfId="1838"/>
    <cellStyle name="1_Estimate PY2" xfId="1839"/>
    <cellStyle name="1_G_I TCDBVN. BCQTC_U QUANG DAI.QL62.(11)" xfId="1840"/>
    <cellStyle name="1_Gia goi 1" xfId="1841"/>
    <cellStyle name="1_Gia_VL cau-JIBIC-Ha-tinh" xfId="1842"/>
    <cellStyle name="1_Gia_VL cau-JIBIC-Ha-tinh_5. Du toan dien chieu sang" xfId="1843"/>
    <cellStyle name="1_Gia_VLQL48_duyet " xfId="1844"/>
    <cellStyle name="1_Gia_VLQL48_duyet _131114- Bieu giao du toan CTMTQG 2014 giao" xfId="1845"/>
    <cellStyle name="1_Gia_VLQL48_duyet _5. Du toan dien chieu sang" xfId="1846"/>
    <cellStyle name="1_Gia_VLQL48_duyet _Phụ luc goi 5" xfId="1847"/>
    <cellStyle name="1_Gia_VLQL48_duyet _Phụ luc goi 5 2" xfId="1848"/>
    <cellStyle name="1_Gia_VLQL48_duyet _Phụ luc goi 5_TONG HOP QUYET TOAN THANH PHO 2013" xfId="1849"/>
    <cellStyle name="1_Giam DT2016 (ND108)" xfId="1850"/>
    <cellStyle name="1_goi 1" xfId="1851"/>
    <cellStyle name="1_Goi 1 (TT04)" xfId="1852"/>
    <cellStyle name="1_goi 1 duyet theo luong mo (an)" xfId="1853"/>
    <cellStyle name="1_Goi 1_1" xfId="1854"/>
    <cellStyle name="1_Goi 1_1_5. Du toan dien chieu sang" xfId="1855"/>
    <cellStyle name="1_Goi so 1" xfId="1856"/>
    <cellStyle name="1_Goi thau so 2 (20-6-2006)" xfId="1857"/>
    <cellStyle name="1_Goi02(25-05-2006)" xfId="1858"/>
    <cellStyle name="1_Goi02(25-05-2006)_5. Du toan dien chieu sang" xfId="1859"/>
    <cellStyle name="1_Goi1N206" xfId="1860"/>
    <cellStyle name="1_Goi1N206_5. Du toan dien chieu sang" xfId="1861"/>
    <cellStyle name="1_Goi2N206" xfId="1862"/>
    <cellStyle name="1_Goi2N206_5. Du toan dien chieu sang" xfId="1863"/>
    <cellStyle name="1_Goi4N216" xfId="1864"/>
    <cellStyle name="1_Goi4N216_5. Du toan dien chieu sang" xfId="1865"/>
    <cellStyle name="1_Goi5N216" xfId="1866"/>
    <cellStyle name="1_Goi5N216_5. Du toan dien chieu sang" xfId="1867"/>
    <cellStyle name="1_Gửi Tr.phong DT136 2016" xfId="1868"/>
    <cellStyle name="1_Hai Duong2010-PA294.700" xfId="1869"/>
    <cellStyle name="1_Hai Duong2010-V1-Dukienlai" xfId="1870"/>
    <cellStyle name="1_ho tro chi phi hoc tap" xfId="1871"/>
    <cellStyle name="1_Hoi Song" xfId="1872"/>
    <cellStyle name="1_HT-LO" xfId="1873"/>
    <cellStyle name="1_HT-LO_5. Du toan dien chieu sang" xfId="1874"/>
    <cellStyle name="1_HTLO-TKKT(15-2-08)" xfId="1875"/>
    <cellStyle name="1_KE HOACH KTXH 2015" xfId="1876"/>
    <cellStyle name="1_Kh ql62 (2010) 11-09" xfId="1877"/>
    <cellStyle name="1_Khoi luong" xfId="1878"/>
    <cellStyle name="1_Khoi luong doan 1" xfId="1879"/>
    <cellStyle name="1_Khoi luong doan 1_5. Du toan dien chieu sang" xfId="1880"/>
    <cellStyle name="1_Khoi luong doan 2" xfId="1881"/>
    <cellStyle name="1_Khoi luong goi 1-QL4D" xfId="1882"/>
    <cellStyle name="1_Khoi Luong Hoang Truong - Hoang Phu" xfId="1883"/>
    <cellStyle name="1_Khoi Luong Hoang Truong - Hoang Phu_5. Du toan dien chieu sang" xfId="1884"/>
    <cellStyle name="1_Khoi luong QL8B" xfId="1885"/>
    <cellStyle name="1_Khoi luong_5. Du toan dien chieu sang" xfId="1886"/>
    <cellStyle name="1_Khung 2012" xfId="1887"/>
    <cellStyle name="1_KL" xfId="1888"/>
    <cellStyle name="1_KL goi 1" xfId="1889"/>
    <cellStyle name="1_KL goi 1 2" xfId="1890"/>
    <cellStyle name="1_KL goi 1_TONG HOP QUYET TOAN THANH PHO 2013" xfId="1891"/>
    <cellStyle name="1_Kl6-6-05" xfId="1892"/>
    <cellStyle name="1_Kldoan3" xfId="1893"/>
    <cellStyle name="1_KLNMD" xfId="1894"/>
    <cellStyle name="1_Klnutgiao" xfId="1895"/>
    <cellStyle name="1_KLPA2s" xfId="1896"/>
    <cellStyle name="1_KlQdinhduyet" xfId="1897"/>
    <cellStyle name="1_KlQdinhduyet_131114- Bieu giao du toan CTMTQG 2014 giao" xfId="1898"/>
    <cellStyle name="1_KlQdinhduyet_5. Du toan dien chieu sang" xfId="1899"/>
    <cellStyle name="1_KlQdinhduyet_Phụ luc goi 5" xfId="1900"/>
    <cellStyle name="1_KlQdinhduyet_Phụ luc goi 5 2" xfId="1901"/>
    <cellStyle name="1_KlQdinhduyet_Phụ luc goi 5_TONG HOP QUYET TOAN THANH PHO 2013" xfId="1902"/>
    <cellStyle name="1_KlQL4goi5KCS" xfId="1903"/>
    <cellStyle name="1_Kltayth" xfId="1904"/>
    <cellStyle name="1_KltaythQDduyet" xfId="1905"/>
    <cellStyle name="1_Kluong4-2004" xfId="1906"/>
    <cellStyle name="1_Kluong4-2004_5. Du toan dien chieu sang" xfId="1907"/>
    <cellStyle name="1_Km198-Km 206(3-6-09)" xfId="1908"/>
    <cellStyle name="1_Km329-Km350 (7-6)" xfId="1909"/>
    <cellStyle name="1_Km4-Km8+800" xfId="1910"/>
    <cellStyle name="1_Km4-Km8+800 2" xfId="1911"/>
    <cellStyle name="1_Km4-Km8+800_TONG HOP QUYET TOAN THANH PHO 2013" xfId="1912"/>
    <cellStyle name="1_Long_Lien_Phuong_BVTC" xfId="1913"/>
    <cellStyle name="1_Luong A6" xfId="1914"/>
    <cellStyle name="1_M3" xfId="1915"/>
    <cellStyle name="1_M8" xfId="1916"/>
    <cellStyle name="1_maugiacotaluy" xfId="1917"/>
    <cellStyle name="1_My Thanh Son Thanh" xfId="1918"/>
    <cellStyle name="1_Nhom I" xfId="1919"/>
    <cellStyle name="1_Nhom I_5. Du toan dien chieu sang" xfId="1920"/>
    <cellStyle name="1_NHU CAU VA NGUON THUC HIEN CCTL CAP XA" xfId="1921"/>
    <cellStyle name="1_Phu luc cong dau kenh TP Ha Tinh - trinh UBND tinh" xfId="1922"/>
    <cellStyle name="1_Phụ lục trình thực hienj các chính sách" xfId="1923"/>
    <cellStyle name="1_PL bien phap cong trinh 22.9.2016" xfId="1924"/>
    <cellStyle name="1_plhd" xfId="1925"/>
    <cellStyle name="1_Project N.Du" xfId="1926"/>
    <cellStyle name="1_Project N.Du.dien" xfId="1927"/>
    <cellStyle name="1_Project N.Du_5. Du toan dien chieu sang" xfId="1928"/>
    <cellStyle name="1_Project QL4" xfId="1929"/>
    <cellStyle name="1_Project QL4 goi 7" xfId="1930"/>
    <cellStyle name="1_Project QL4 goi 7_5. Du toan dien chieu sang" xfId="1931"/>
    <cellStyle name="1_Project QL4 goi5" xfId="1932"/>
    <cellStyle name="1_Project QL4 goi8" xfId="1933"/>
    <cellStyle name="1_QL1A-SUA2005" xfId="1934"/>
    <cellStyle name="1_QL1A-SUA2005_5. Du toan dien chieu sang" xfId="1935"/>
    <cellStyle name="1_Quỹ lương Giao dục 1.1.2015" xfId="1936"/>
    <cellStyle name="1_QUY LUONG GIAO DUC 2017 (CHUYEN PHONG)" xfId="1937"/>
    <cellStyle name="1_ra soat phan cap 1 (cuoi in ra)" xfId="1938"/>
    <cellStyle name="1_Sheet1" xfId="1939"/>
    <cellStyle name="1_Sheet1 2" xfId="1940"/>
    <cellStyle name="1_Sheet1_B8" xfId="1941"/>
    <cellStyle name="1_Sheet2" xfId="1942"/>
    <cellStyle name="1_SuoiTon" xfId="1943"/>
    <cellStyle name="1_SuoiTon_5. Du toan dien chieu sang" xfId="1944"/>
    <cellStyle name="1_t" xfId="1945"/>
    <cellStyle name="1_T1" xfId="1946"/>
    <cellStyle name="1_T1 (2)" xfId="1947"/>
    <cellStyle name="1_T1 (2)_Thạch Hà- báo cáo kỳ  thang 4 năm 2013" xfId="1948"/>
    <cellStyle name="1_T1 (2)_Thạch Hà- báo cáo kỳ  thang 4 năm 2013_1" xfId="1949"/>
    <cellStyle name="1_T1_Thạch Hà- báo cáo kỳ  thang 4 năm 2013" xfId="1950"/>
    <cellStyle name="1_T1_Thạch Hà- báo cáo kỳ  thang 4 năm 2013_1" xfId="1951"/>
    <cellStyle name="1_Tay THoa" xfId="1952"/>
    <cellStyle name="1_Tay THoa_5. Du toan dien chieu sang" xfId="1953"/>
    <cellStyle name="1_TDT 3 xa VA chinh thuc" xfId="1954"/>
    <cellStyle name="1_TDT VINH - DUYET (CAU+DUONG)" xfId="1955"/>
    <cellStyle name="1_TH BHXH 2015" xfId="1956"/>
    <cellStyle name="1_TH Nguon NTM 2014" xfId="1957"/>
    <cellStyle name="1_TH Nguon NTM 2015" xfId="1958"/>
    <cellStyle name="1_Thạch Hà- báo cáo kỳ  thang 4 năm 2013" xfId="1959"/>
    <cellStyle name="1_Thạch Hà- báo cáo kỳ  thang 4 năm 2013_1" xfId="1960"/>
    <cellStyle name="1_Thạch Hà- Báo cáo tháng 4 năm 2013" xfId="1961"/>
    <cellStyle name="1_Tham tra (8-11)1" xfId="1962"/>
    <cellStyle name="1_Thành phố-Nhu cau CCTL 2016" xfId="1963"/>
    <cellStyle name="1_THKLsua_cuoi" xfId="1964"/>
    <cellStyle name="1_THU NS den 21.12.2014" xfId="1965"/>
    <cellStyle name="1_Tinh KLHC goi 1" xfId="1966"/>
    <cellStyle name="1_TLP 2016 sửa lại gui STC 21.9.2016" xfId="1967"/>
    <cellStyle name="1_tmthiet ke" xfId="1968"/>
    <cellStyle name="1_tmthiet ke1" xfId="1969"/>
    <cellStyle name="1_TN - Ho tro khac 2011" xfId="1970"/>
    <cellStyle name="1_Tong hop DT dieu chinh duong 38-95" xfId="1971"/>
    <cellStyle name="1_Tong hop khoi luong duong 557 (30-5-2006)" xfId="1972"/>
    <cellStyle name="1_tong hop kl nen mat" xfId="1973"/>
    <cellStyle name="1_Tong muc dau tu" xfId="1974"/>
    <cellStyle name="1_Tong muc KT 20-11 Tan Huong Tuyen2" xfId="1975"/>
    <cellStyle name="1_TRUNG PMU 5" xfId="1976"/>
    <cellStyle name="1_TT C1 QL7-ql482" xfId="1977"/>
    <cellStyle name="1_Tuyen (20-6-11 PA 2)" xfId="1978"/>
    <cellStyle name="1_Tuyen (21-7-11)-doan 1" xfId="1979"/>
    <cellStyle name="1_Tuyen so 1-Km0+00 - Km0+852.56" xfId="1980"/>
    <cellStyle name="1_Tuyen so 1-Km0+00 - Km0+852.56_5. Du toan dien chieu sang" xfId="1981"/>
    <cellStyle name="1_TUYHOAE" xfId="1982"/>
    <cellStyle name="1_TV sua ngay 02-08-06" xfId="1983"/>
    <cellStyle name="1_VatLieu 3 cau -NA" xfId="1984"/>
    <cellStyle name="1_VatLieu 3 cau -NA_5. Du toan dien chieu sang" xfId="1985"/>
    <cellStyle name="1_Vinh Phuc2010-V1" xfId="1986"/>
    <cellStyle name="1_Yen Na - Yen Tinh  du an 30 -10-2006- Theo 51 bu may" xfId="1987"/>
    <cellStyle name="1_Yen Na - Yen Tinh Theo 51 bu may Ghep" xfId="1988"/>
    <cellStyle name="1_Yen Na - Yen Tinh Theo 51 -TV NA Ghep" xfId="1989"/>
    <cellStyle name="1_Yen Na-Yen Tinh 07" xfId="1990"/>
    <cellStyle name="1_ÿÿÿÿÿ" xfId="1991"/>
    <cellStyle name="1_ÿÿÿÿÿ_1" xfId="1992"/>
    <cellStyle name="1_ÿÿÿÿÿ_1_5. Du toan dien chieu sang" xfId="1993"/>
    <cellStyle name="1_ÿÿÿÿÿ_13. Tong hop thang 9" xfId="1994"/>
    <cellStyle name="1_ÿÿÿÿÿ_A1" xfId="1995"/>
    <cellStyle name="1_ÿÿÿÿÿ_A2" xfId="1996"/>
    <cellStyle name="1_ÿÿÿÿÿ_A3" xfId="1997"/>
    <cellStyle name="1_ÿÿÿÿÿ_A5" xfId="1998"/>
    <cellStyle name="1_ÿÿÿÿÿ_A7" xfId="1999"/>
    <cellStyle name="1_ÿÿÿÿÿ_B5" xfId="2000"/>
    <cellStyle name="1_ÿÿÿÿÿ_B6" xfId="2001"/>
    <cellStyle name="1_ÿÿÿÿÿ_B7" xfId="2002"/>
    <cellStyle name="1_ÿÿÿÿÿ_Bao cao thang G1" xfId="2003"/>
    <cellStyle name="1_ÿÿÿÿÿ_Bao cao thang G1 2" xfId="2004"/>
    <cellStyle name="1_ÿÿÿÿÿ_Bieu tong hop nhu cau ung 2011 da chon loc -Mien nui" xfId="2005"/>
    <cellStyle name="1_ÿÿÿÿÿ_Book1" xfId="2006"/>
    <cellStyle name="1_ÿÿÿÿÿ_Book1 2" xfId="2007"/>
    <cellStyle name="1_ÿÿÿÿÿ_Book1_Phụ luc goi 5" xfId="2008"/>
    <cellStyle name="1_ÿÿÿÿÿ_DON GIA GIAOTHAU TRU CHONG GIA QUANG DAI" xfId="2009"/>
    <cellStyle name="1_ÿÿÿÿÿ_Don gia Goi thau so 1 (872)" xfId="2010"/>
    <cellStyle name="1_ÿÿÿÿÿ_Don gia Goi thau so 1 (872) 2" xfId="2011"/>
    <cellStyle name="1_ÿÿÿÿÿ_DTduong-goi1" xfId="2012"/>
    <cellStyle name="1_ÿÿÿÿÿ_DTduong-goi1 2" xfId="2013"/>
    <cellStyle name="1_ÿÿÿÿÿ_dutoanLCSP04-km0-5-goi1 (Ban 5 sua 24-8)" xfId="2014"/>
    <cellStyle name="1_ÿÿÿÿÿ_G_I TCDBVN. BCQTC_U QUANG DAI.QL62.(11)" xfId="2015"/>
    <cellStyle name="1_ÿÿÿÿÿ_Kh ql62 (2010) 11-09" xfId="2016"/>
    <cellStyle name="1_ÿÿÿÿÿ_Khung 2012" xfId="2017"/>
    <cellStyle name="1_ÿÿÿÿÿ_M3" xfId="2018"/>
    <cellStyle name="1_ÿÿÿÿÿ_M8" xfId="2019"/>
    <cellStyle name="1_ÿÿÿÿÿ_Sheet1" xfId="2020"/>
    <cellStyle name="1_ÿÿÿÿÿ_Sheet1_B8" xfId="2021"/>
    <cellStyle name="1_ÿÿÿÿÿ_Sheet2" xfId="2022"/>
    <cellStyle name="1_ÿÿÿÿÿ_T1" xfId="2023"/>
    <cellStyle name="1_ÿÿÿÿÿ_T1 (2)" xfId="2024"/>
    <cellStyle name="1_ÿÿÿÿÿ_T1 (2)_Thạch Hà- báo cáo kỳ  thang 4 năm 2013" xfId="2025"/>
    <cellStyle name="1_ÿÿÿÿÿ_T1 (2)_Thạch Hà- báo cáo kỳ  thang 4 năm 2013_1" xfId="2026"/>
    <cellStyle name="1_ÿÿÿÿÿ_T1_Thạch Hà- báo cáo kỳ  thang 4 năm 2013" xfId="2027"/>
    <cellStyle name="1_ÿÿÿÿÿ_T1_Thạch Hà- báo cáo kỳ  thang 4 năm 2013_1" xfId="2028"/>
    <cellStyle name="1_ÿÿÿÿÿ_Thạch Hà- báo cáo kỳ  thang 4 năm 2013" xfId="2029"/>
    <cellStyle name="1_ÿÿÿÿÿ_Thạch Hà- báo cáo kỳ  thang 4 năm 2013_1" xfId="2030"/>
    <cellStyle name="1_ÿÿÿÿÿ_Thạch Hà- Báo cáo tháng 4 năm 2013" xfId="2031"/>
    <cellStyle name="1_ÿÿÿÿÿ_Tinh KLHC goi 1" xfId="2032"/>
    <cellStyle name="1_ÿÿÿÿÿ_Tinh KLHC goi 1 2" xfId="2033"/>
    <cellStyle name="1_ÿÿÿÿÿ_Tong hop DT dieu chinh duong 38-95" xfId="2034"/>
    <cellStyle name="1_ÿÿÿÿÿ_Tong hop DT dieu chinh duong 38-95 2" xfId="2035"/>
    <cellStyle name="_x0001_1¼„½(" xfId="2036"/>
    <cellStyle name="_x0001_1¼½(" xfId="2037"/>
    <cellStyle name="12" xfId="2038"/>
    <cellStyle name="12.75" xfId="2039"/>
    <cellStyle name="123" xfId="2040"/>
    <cellStyle name="123w" xfId="2041"/>
    <cellStyle name="15" xfId="2042"/>
    <cellStyle name="18" xfId="2043"/>
    <cellStyle name="18.1" xfId="2044"/>
    <cellStyle name="¹éºÐÀ²_      " xfId="2045"/>
    <cellStyle name="2" xfId="2046"/>
    <cellStyle name="2_0D5B6000" xfId="2047"/>
    <cellStyle name="2_13. Tong hop thang 9" xfId="2048"/>
    <cellStyle name="2_6.Bang_luong_moi_XDCB" xfId="2049"/>
    <cellStyle name="2_7 noi 48 goi C5 9 vi na" xfId="2050"/>
    <cellStyle name="2_A che do KS +chi BQL" xfId="2051"/>
    <cellStyle name="2_A1" xfId="2052"/>
    <cellStyle name="2_A2" xfId="2053"/>
    <cellStyle name="2_A3" xfId="2054"/>
    <cellStyle name="2_A5" xfId="2055"/>
    <cellStyle name="2_A7" xfId="2056"/>
    <cellStyle name="2_B5" xfId="2057"/>
    <cellStyle name="2_B6" xfId="2058"/>
    <cellStyle name="2_B7" xfId="2059"/>
    <cellStyle name="2_BANG CAM COC GPMB 8km" xfId="2060"/>
    <cellStyle name="2_BANG CAM COC GPMB 8km_5. Du toan dien chieu sang" xfId="2061"/>
    <cellStyle name="2_Bang tong hop khoi luong" xfId="2062"/>
    <cellStyle name="2_BC thang" xfId="2063"/>
    <cellStyle name="2_BC thang 2" xfId="2064"/>
    <cellStyle name="2_BC thang_TONG HOP QUYET TOAN THANH PHO 2013" xfId="2065"/>
    <cellStyle name="2_Book1" xfId="2066"/>
    <cellStyle name="2_Book1_02-07 Tuyen chinh" xfId="2067"/>
    <cellStyle name="2_Book1_02-07Tuyen Nhanh" xfId="2068"/>
    <cellStyle name="2_Book1_1" xfId="2069"/>
    <cellStyle name="2_Book1_1_131114- Bieu giao du toan CTMTQG 2014 giao" xfId="2070"/>
    <cellStyle name="2_Book1_1_5. Du toan dien chieu sang" xfId="2071"/>
    <cellStyle name="2_Book1_1_Phụ luc goi 5" xfId="2072"/>
    <cellStyle name="2_Book1_1_Phụ luc goi 5 2" xfId="2073"/>
    <cellStyle name="2_Book1_1_Phụ luc goi 5_TONG HOP QUYET TOAN THANH PHO 2013" xfId="2074"/>
    <cellStyle name="2_Book1_Ban chuyen trach 29 (dieu chinh)" xfId="2075"/>
    <cellStyle name="2_Book1_Ban chuyen trach 29 (dieu chinh)_BHYT nguoi ngheo" xfId="2076"/>
    <cellStyle name="2_Book1_Ban chuyen trach 29 (dieu chinh)_DT 2015 (chinh thuc)" xfId="2077"/>
    <cellStyle name="2_Book1_ban chuyen trach 29 bo sung cho huyen ( DC theo QDUBND tinh theo doi)" xfId="2078"/>
    <cellStyle name="2_Book1_ban chuyen trach 29 bo sung cho huyen ( DC theo QDUBND tinh theo doi)_BHYT nguoi ngheo" xfId="2079"/>
    <cellStyle name="2_Book1_ban chuyen trach 29 bo sung cho huyen ( DC theo QDUBND tinh theo doi)_DT 2015 (chinh thuc)" xfId="2080"/>
    <cellStyle name="2_Book1_Bang noi suy KL dao dat da" xfId="2081"/>
    <cellStyle name="2_Book1_BC thang" xfId="2082"/>
    <cellStyle name="2_Book1_bo sung du toan  hong linh" xfId="2083"/>
    <cellStyle name="2_Book1_Book1" xfId="2084"/>
    <cellStyle name="2_Book1_Book1_5. Du toan dien chieu sang" xfId="2085"/>
    <cellStyle name="2_Book1_Cau Hoa Son Km 1+441.06 (14-12-2006)" xfId="2086"/>
    <cellStyle name="2_Book1_Cau Hoa Son Km 1+441.06 (22-10-2006)" xfId="2087"/>
    <cellStyle name="2_Book1_Cau Hoa Son Km 1+441.06 (24-10-2006)" xfId="2088"/>
    <cellStyle name="2_Book1_Cau Nam Tot(ngay 2-10-2006)" xfId="2089"/>
    <cellStyle name="2_Book1_CAU XOP XANG II(su­a)" xfId="2090"/>
    <cellStyle name="2_Book1_CAU XOP XANG II(su­a)_5. Du toan dien chieu sang" xfId="2091"/>
    <cellStyle name="2_Book1_Dieu phoi dat goi 1" xfId="2092"/>
    <cellStyle name="2_Book1_Dieu phoi dat goi 2" xfId="2093"/>
    <cellStyle name="2_Book1_DT 27-9-2006 nop SKH" xfId="2094"/>
    <cellStyle name="2_Book1_DT Kha thi ngay 11-2-06" xfId="2095"/>
    <cellStyle name="2_Book1_DT Kha thi ngay 11-2-06_5. Du toan dien chieu sang" xfId="2096"/>
    <cellStyle name="2_Book1_DT ngay 04-01-2006" xfId="2097"/>
    <cellStyle name="2_Book1_DT ngay 11-4-2006" xfId="2098"/>
    <cellStyle name="2_Book1_DT ngay 15-11-05" xfId="2099"/>
    <cellStyle name="2_Book1_DT ngay 15-11-05_5. Du toan dien chieu sang" xfId="2100"/>
    <cellStyle name="2_Book1_DT theo DM24" xfId="2101"/>
    <cellStyle name="2_Book1_DT Yen Na - Yen Tinh Theo 51 bu may CT8" xfId="2102"/>
    <cellStyle name="2_Book1_Du toan KT-TCsua theo TT 03 - YC 471" xfId="2103"/>
    <cellStyle name="2_Book1_Du toan nam 2014 (chinh thuc)" xfId="2104"/>
    <cellStyle name="2_Book1_Du toan nam 2014 (chinh thuc)_BHYT nguoi ngheo" xfId="2105"/>
    <cellStyle name="2_Book1_Du toan nam 2014 (chinh thuc)_DT 2015 (chinh thuc)" xfId="2106"/>
    <cellStyle name="2_Book1_Du toan Phuong lam" xfId="2107"/>
    <cellStyle name="2_Book1_Du toan Phuong lam_5. Du toan dien chieu sang" xfId="2108"/>
    <cellStyle name="2_Book1_Du toan QL 27 (23-12-2005)" xfId="2109"/>
    <cellStyle name="2_Book1_DuAnKT ngay 11-2-2006" xfId="2110"/>
    <cellStyle name="2_Book1_Goi 1" xfId="2111"/>
    <cellStyle name="2_Book1_Goi thau so 2 (20-6-2006)" xfId="2112"/>
    <cellStyle name="2_Book1_Goi thau so 2 (20-6-2006)_5. Du toan dien chieu sang" xfId="2113"/>
    <cellStyle name="2_Book1_Goi02(25-05-2006)" xfId="2114"/>
    <cellStyle name="2_Book1_K C N - HUNG DONG L.NHUA" xfId="2115"/>
    <cellStyle name="2_Book1_K C N - HUNG DONG L.NHUA_5. Du toan dien chieu sang" xfId="2116"/>
    <cellStyle name="2_Book1_Khoi Luong Hoang Truong - Hoang Phu" xfId="2117"/>
    <cellStyle name="2_Book1_Khoi Luong Hoang Truong - Hoang Phu_5. Du toan dien chieu sang" xfId="2118"/>
    <cellStyle name="2_Book1_KLdao chuan" xfId="2119"/>
    <cellStyle name="2_Book1_KLdao chuan 2" xfId="2120"/>
    <cellStyle name="2_Book1_KLdao chuan_TONG HOP QUYET TOAN THANH PHO 2013" xfId="2121"/>
    <cellStyle name="2_Book1_Muong TL" xfId="2122"/>
    <cellStyle name="2_Book1_Sua -  Nam Cam 07" xfId="2123"/>
    <cellStyle name="2_Book1_T4-nhanh1(17-6)" xfId="2124"/>
    <cellStyle name="2_Book1_TH BHXH 2015" xfId="2125"/>
    <cellStyle name="2_Book1_TH chenh lech Quy Luong 2014 (Phuc)" xfId="2126"/>
    <cellStyle name="2_Book1_TH chenh lech Quy Luong 2014 (Phuc)_BHYT nguoi ngheo" xfId="2127"/>
    <cellStyle name="2_Book1_TH chenh lech Quy Luong 2014 (Phuc)_DT 2015 (chinh thuc)" xfId="2128"/>
    <cellStyle name="2_Book1_THU NS den 21.12.2014" xfId="2129"/>
    <cellStyle name="2_Book1_Tong muc KT 20-11 Tan Huong Tuyen2" xfId="2130"/>
    <cellStyle name="2_Book1_Tuyen so 1-Km0+00 - Km0+852.56" xfId="2131"/>
    <cellStyle name="2_Book1_TV sua ngay 02-08-06" xfId="2132"/>
    <cellStyle name="2_Book1_Xl0000087" xfId="2133"/>
    <cellStyle name="2_Book1_xop nhi Gia Q4( 7-3-07)" xfId="2134"/>
    <cellStyle name="2_Book1_Yen Na-Yen Tinh 07" xfId="2135"/>
    <cellStyle name="2_Book1_Yen Na-Yen tinh 11" xfId="2136"/>
    <cellStyle name="2_Book1_ÿÿÿÿÿ" xfId="2137"/>
    <cellStyle name="2_C" xfId="2138"/>
    <cellStyle name="2_Cao Son - DTTKchinh TT 03, 04" xfId="2139"/>
    <cellStyle name="2_Cau Hoi 115" xfId="2140"/>
    <cellStyle name="2_Cau Hua Trai (TT 04)" xfId="2141"/>
    <cellStyle name="2_Cau Nam Tot(ngay 2-10-2006)" xfId="2142"/>
    <cellStyle name="2_Cau Thanh Ha 1" xfId="2143"/>
    <cellStyle name="2_Cau thuy dien Ban La (Cu Anh)" xfId="2144"/>
    <cellStyle name="2_Cau thuy dien Ban La (Cu Anh) 2" xfId="2145"/>
    <cellStyle name="2_Cau thuy dien Ban La (Cu Anh) 2_THÀNH NAM 2003 " xfId="2146"/>
    <cellStyle name="2_Cau thuy dien Ban La (Cu Anh) 3" xfId="2147"/>
    <cellStyle name="2_Cau thuy dien Ban La (Cu Anh) 4" xfId="2148"/>
    <cellStyle name="2_Cau thuy dien Ban La (Cu Anh) 5" xfId="2149"/>
    <cellStyle name="2_Cau thuy dien Ban La (Cu Anh)_1009030 TW chi vong II pan bo lua ra (update dan so-thuy loi phi 30-9-2010)(bac ninh-quang ngai)final chinh Da Nang" xfId="2150"/>
    <cellStyle name="2_Cau thuy dien Ban La (Cu Anh)_1009030 TW chi vong II pan bo lua ra (update dan so-thuy loi phi 30-9-2010)(bac ninh-quang ngai)final chinh Da Nang_CQ XAC DINH MAT BANG 2016 (Quảng Trị)" xfId="2151"/>
    <cellStyle name="2_Cau thuy dien Ban La (Cu Anh)_1009030 TW chi vong II pan bo lua ra (update dan so-thuy loi phi 30-9-2010)(bac ninh-quang ngai)final chinh Da Nang_CQ XAC DINH MAT BANG 2016 Thanh Hoa" xfId="2152"/>
    <cellStyle name="2_Cau thuy dien Ban La (Cu Anh)_108 - CBCC xa - nam 2015 - Kim dot 2" xfId="2153"/>
    <cellStyle name="2_Cau thuy dien Ban La (Cu Anh)_13. Tong hop thang 9" xfId="2154"/>
    <cellStyle name="2_Cau thuy dien Ban La (Cu Anh)_131114- Bieu giao du toan CTMTQG 2014 giao" xfId="2155"/>
    <cellStyle name="2_Cau thuy dien Ban La (Cu Anh)_160505 BIEU CHI NSDP TREN DAU DAN (BAO GÔM BSCMT)" xfId="2156"/>
    <cellStyle name="2_Cau thuy dien Ban La (Cu Anh)_160627 Dinh muc chi thuong xuyen 2017 -73% - 72-28 theo can doi cua TCT" xfId="2157"/>
    <cellStyle name="2_Cau thuy dien Ban La (Cu Anh)_160627 tinh dieu tiet cho 3 dp tiep thu bac kan, tiep thu Quang Nam 80-20; 72-28" xfId="2158"/>
    <cellStyle name="2_Cau thuy dien Ban La (Cu Anh)_5. Du toan dien chieu sang" xfId="2159"/>
    <cellStyle name="2_Cau thuy dien Ban La (Cu Anh)_7. BC đau nam HK moi ( 17-10)" xfId="2160"/>
    <cellStyle name="2_Cau thuy dien Ban La (Cu Anh)_A1" xfId="2161"/>
    <cellStyle name="2_Cau thuy dien Ban La (Cu Anh)_A1_1" xfId="2162"/>
    <cellStyle name="2_Cau thuy dien Ban La (Cu Anh)_A1_B8" xfId="2163"/>
    <cellStyle name="2_Cau thuy dien Ban La (Cu Anh)_A1_THÀNH NAM 2003 " xfId="2164"/>
    <cellStyle name="2_Cau thuy dien Ban La (Cu Anh)_A2" xfId="2165"/>
    <cellStyle name="2_Cau thuy dien Ban La (Cu Anh)_A3" xfId="2166"/>
    <cellStyle name="2_Cau thuy dien Ban La (Cu Anh)_A3_1" xfId="2167"/>
    <cellStyle name="2_Cau thuy dien Ban La (Cu Anh)_A3_THÀNH NAM 2003 " xfId="2168"/>
    <cellStyle name="2_Cau thuy dien Ban La (Cu Anh)_A4" xfId="2169"/>
    <cellStyle name="2_Cau thuy dien Ban La (Cu Anh)_A5" xfId="2170"/>
    <cellStyle name="2_Cau thuy dien Ban La (Cu Anh)_A6" xfId="2171"/>
    <cellStyle name="2_Cau thuy dien Ban La (Cu Anh)_A6_1" xfId="2172"/>
    <cellStyle name="2_Cau thuy dien Ban La (Cu Anh)_A7" xfId="2173"/>
    <cellStyle name="2_Cau thuy dien Ban La (Cu Anh)_A7_1" xfId="2174"/>
    <cellStyle name="2_Cau thuy dien Ban La (Cu Anh)_A7_2" xfId="2175"/>
    <cellStyle name="2_Cau thuy dien Ban La (Cu Anh)_B5" xfId="2176"/>
    <cellStyle name="2_Cau thuy dien Ban La (Cu Anh)_B5_1" xfId="2177"/>
    <cellStyle name="2_Cau thuy dien Ban La (Cu Anh)_B6" xfId="2178"/>
    <cellStyle name="2_Cau thuy dien Ban La (Cu Anh)_B6_1" xfId="2179"/>
    <cellStyle name="2_Cau thuy dien Ban La (Cu Anh)_B7" xfId="2180"/>
    <cellStyle name="2_Cau thuy dien Ban La (Cu Anh)_B7_1" xfId="2181"/>
    <cellStyle name="2_Cau thuy dien Ban La (Cu Anh)_B8" xfId="2182"/>
    <cellStyle name="2_Cau thuy dien Ban La (Cu Anh)_bao cao chi xdcb 6 thang dau nam" xfId="2183"/>
    <cellStyle name="2_Cau thuy dien Ban La (Cu Anh)_BIEU 2 ngay 11 10" xfId="2184"/>
    <cellStyle name="2_Cau thuy dien Ban La (Cu Anh)_Bieu moi lam" xfId="2185"/>
    <cellStyle name="2_Cau thuy dien Ban La (Cu Anh)_BIEU SO 2 NGAY 4 10" xfId="2186"/>
    <cellStyle name="2_Cau thuy dien Ban La (Cu Anh)_Book1" xfId="2187"/>
    <cellStyle name="2_Cau thuy dien Ban La (Cu Anh)_M 20" xfId="2188"/>
    <cellStyle name="2_Cau thuy dien Ban La (Cu Anh)_M 20 2" xfId="2189"/>
    <cellStyle name="2_Cau thuy dien Ban La (Cu Anh)_M 20_13. Tong hop thang 9" xfId="2190"/>
    <cellStyle name="2_Cau thuy dien Ban La (Cu Anh)_M 20_A1" xfId="2191"/>
    <cellStyle name="2_Cau thuy dien Ban La (Cu Anh)_M 20_A3" xfId="2192"/>
    <cellStyle name="2_Cau thuy dien Ban La (Cu Anh)_M 20_A4" xfId="2193"/>
    <cellStyle name="2_Cau thuy dien Ban La (Cu Anh)_M 20_A6" xfId="2194"/>
    <cellStyle name="2_Cau thuy dien Ban La (Cu Anh)_M 20_A7" xfId="2195"/>
    <cellStyle name="2_Cau thuy dien Ban La (Cu Anh)_M 20_A7_1" xfId="2196"/>
    <cellStyle name="2_Cau thuy dien Ban La (Cu Anh)_M 20_B5" xfId="2197"/>
    <cellStyle name="2_Cau thuy dien Ban La (Cu Anh)_M 20_B6" xfId="2198"/>
    <cellStyle name="2_Cau thuy dien Ban La (Cu Anh)_M 20_B7" xfId="2199"/>
    <cellStyle name="2_Cau thuy dien Ban La (Cu Anh)_M 20_B8" xfId="2200"/>
    <cellStyle name="2_Cau thuy dien Ban La (Cu Anh)_M 20_Sheet1" xfId="2201"/>
    <cellStyle name="2_Cau thuy dien Ban La (Cu Anh)_M 20_Thạch Hà- báo cáo kỳ  thang 4 năm 2013 (version 1)" xfId="2202"/>
    <cellStyle name="2_Cau thuy dien Ban La (Cu Anh)_M 20_THÀNH NAM 2003 " xfId="2203"/>
    <cellStyle name="2_Cau thuy dien Ban La (Cu Anh)_M 6" xfId="2204"/>
    <cellStyle name="2_Cau thuy dien Ban La (Cu Anh)_M 6 2" xfId="2205"/>
    <cellStyle name="2_Cau thuy dien Ban La (Cu Anh)_M 6_13. Tong hop thang 9" xfId="2206"/>
    <cellStyle name="2_Cau thuy dien Ban La (Cu Anh)_M 6_A1" xfId="2207"/>
    <cellStyle name="2_Cau thuy dien Ban La (Cu Anh)_M 6_A3" xfId="2208"/>
    <cellStyle name="2_Cau thuy dien Ban La (Cu Anh)_M 6_A4" xfId="2209"/>
    <cellStyle name="2_Cau thuy dien Ban La (Cu Anh)_M 6_A6" xfId="2210"/>
    <cellStyle name="2_Cau thuy dien Ban La (Cu Anh)_M 6_A7" xfId="2211"/>
    <cellStyle name="2_Cau thuy dien Ban La (Cu Anh)_M 6_A7_1" xfId="2212"/>
    <cellStyle name="2_Cau thuy dien Ban La (Cu Anh)_M 6_B5" xfId="2213"/>
    <cellStyle name="2_Cau thuy dien Ban La (Cu Anh)_M 6_B6" xfId="2214"/>
    <cellStyle name="2_Cau thuy dien Ban La (Cu Anh)_M 6_B7" xfId="2215"/>
    <cellStyle name="2_Cau thuy dien Ban La (Cu Anh)_M 6_B8" xfId="2216"/>
    <cellStyle name="2_Cau thuy dien Ban La (Cu Anh)_M 6_Sheet1" xfId="2217"/>
    <cellStyle name="2_Cau thuy dien Ban La (Cu Anh)_M 6_Thạch Hà- báo cáo kỳ  thang 4 năm 2013 (version 1)" xfId="2218"/>
    <cellStyle name="2_Cau thuy dien Ban La (Cu Anh)_M 6_THÀNH NAM 2003 " xfId="2219"/>
    <cellStyle name="2_Cau thuy dien Ban La (Cu Anh)_M 7" xfId="2220"/>
    <cellStyle name="2_Cau thuy dien Ban La (Cu Anh)_M 7 2" xfId="2221"/>
    <cellStyle name="2_Cau thuy dien Ban La (Cu Anh)_M 7_13. Tong hop thang 9" xfId="2222"/>
    <cellStyle name="2_Cau thuy dien Ban La (Cu Anh)_M 7_A1" xfId="2223"/>
    <cellStyle name="2_Cau thuy dien Ban La (Cu Anh)_M 7_A3" xfId="2224"/>
    <cellStyle name="2_Cau thuy dien Ban La (Cu Anh)_M 7_A4" xfId="2225"/>
    <cellStyle name="2_Cau thuy dien Ban La (Cu Anh)_M 7_A6" xfId="2226"/>
    <cellStyle name="2_Cau thuy dien Ban La (Cu Anh)_M 7_A7" xfId="2227"/>
    <cellStyle name="2_Cau thuy dien Ban La (Cu Anh)_M 7_A7_1" xfId="2228"/>
    <cellStyle name="2_Cau thuy dien Ban La (Cu Anh)_M 7_B5" xfId="2229"/>
    <cellStyle name="2_Cau thuy dien Ban La (Cu Anh)_M 7_B6" xfId="2230"/>
    <cellStyle name="2_Cau thuy dien Ban La (Cu Anh)_M 7_B7" xfId="2231"/>
    <cellStyle name="2_Cau thuy dien Ban La (Cu Anh)_M 7_B8" xfId="2232"/>
    <cellStyle name="2_Cau thuy dien Ban La (Cu Anh)_M 7_Sheet1" xfId="2233"/>
    <cellStyle name="2_Cau thuy dien Ban La (Cu Anh)_M 7_Thạch Hà- báo cáo kỳ  thang 4 năm 2013 (version 1)" xfId="2234"/>
    <cellStyle name="2_Cau thuy dien Ban La (Cu Anh)_M 7_THÀNH NAM 2003 " xfId="2235"/>
    <cellStyle name="2_Cau thuy dien Ban La (Cu Anh)_M TH" xfId="2236"/>
    <cellStyle name="2_Cau thuy dien Ban La (Cu Anh)_M TH 2" xfId="2237"/>
    <cellStyle name="2_Cau thuy dien Ban La (Cu Anh)_M TH_13. Tong hop thang 9" xfId="2238"/>
    <cellStyle name="2_Cau thuy dien Ban La (Cu Anh)_M TH_A1" xfId="2239"/>
    <cellStyle name="2_Cau thuy dien Ban La (Cu Anh)_M TH_A3" xfId="2240"/>
    <cellStyle name="2_Cau thuy dien Ban La (Cu Anh)_M TH_A4" xfId="2241"/>
    <cellStyle name="2_Cau thuy dien Ban La (Cu Anh)_M TH_A6" xfId="2242"/>
    <cellStyle name="2_Cau thuy dien Ban La (Cu Anh)_M TH_A7" xfId="2243"/>
    <cellStyle name="2_Cau thuy dien Ban La (Cu Anh)_M TH_A7_1" xfId="2244"/>
    <cellStyle name="2_Cau thuy dien Ban La (Cu Anh)_M TH_B5" xfId="2245"/>
    <cellStyle name="2_Cau thuy dien Ban La (Cu Anh)_M TH_B6" xfId="2246"/>
    <cellStyle name="2_Cau thuy dien Ban La (Cu Anh)_M TH_B7" xfId="2247"/>
    <cellStyle name="2_Cau thuy dien Ban La (Cu Anh)_M TH_B8" xfId="2248"/>
    <cellStyle name="2_Cau thuy dien Ban La (Cu Anh)_M TH_Sheet1" xfId="2249"/>
    <cellStyle name="2_Cau thuy dien Ban La (Cu Anh)_M TH_Thạch Hà- báo cáo kỳ  thang 4 năm 2013 (version 1)" xfId="2250"/>
    <cellStyle name="2_Cau thuy dien Ban La (Cu Anh)_M TH_THÀNH NAM 2003 " xfId="2251"/>
    <cellStyle name="2_Cau thuy dien Ban La (Cu Anh)_M3" xfId="2252"/>
    <cellStyle name="2_Cau thuy dien Ban La (Cu Anh)_M8" xfId="2253"/>
    <cellStyle name="2_Cau thuy dien Ban La (Cu Anh)_Phụ luc goi 5" xfId="2254"/>
    <cellStyle name="2_Cau thuy dien Ban La (Cu Anh)_Phụ luc goi 5 2" xfId="2255"/>
    <cellStyle name="2_Cau thuy dien Ban La (Cu Anh)_Phụ luc goi 5_TONG HOP QUYET TOAN THANH PHO 2013" xfId="2256"/>
    <cellStyle name="2_Cau thuy dien Ban La (Cu Anh)_Sheet1" xfId="2257"/>
    <cellStyle name="2_Cau thuy dien Ban La (Cu Anh)_Sheet1_1" xfId="2258"/>
    <cellStyle name="2_Cau thuy dien Ban La (Cu Anh)_Sheet1_B8" xfId="2259"/>
    <cellStyle name="2_Cau thuy dien Ban La (Cu Anh)_Sheet2" xfId="2260"/>
    <cellStyle name="2_Cau thuy dien Ban La (Cu Anh)_T1" xfId="2261"/>
    <cellStyle name="2_Cau thuy dien Ban La (Cu Anh)_T1 (2)" xfId="2262"/>
    <cellStyle name="2_Cau thuy dien Ban La (Cu Anh)_T1 (2)_Thạch Hà- báo cáo kỳ  thang 4 năm 2013" xfId="2263"/>
    <cellStyle name="2_Cau thuy dien Ban La (Cu Anh)_T1 (2)_Thạch Hà- báo cáo kỳ  thang 4 năm 2013_1" xfId="2264"/>
    <cellStyle name="2_Cau thuy dien Ban La (Cu Anh)_T1_Thạch Hà- báo cáo kỳ  thang 4 năm 2013" xfId="2265"/>
    <cellStyle name="2_Cau thuy dien Ban La (Cu Anh)_T1_Thạch Hà- báo cáo kỳ  thang 4 năm 2013_1" xfId="2266"/>
    <cellStyle name="2_Cau thuy dien Ban La (Cu Anh)_T-Bao cao chi 6 thang" xfId="2267"/>
    <cellStyle name="2_Cau thuy dien Ban La (Cu Anh)_Thạch Hà- báo cáo kỳ  thang 4 năm 2013" xfId="2268"/>
    <cellStyle name="2_Cau thuy dien Ban La (Cu Anh)_Thạch Hà- báo cáo kỳ  thang 4 năm 2013_1" xfId="2269"/>
    <cellStyle name="2_Cau thuy dien Ban La (Cu Anh)_Thạch Hà- Báo cáo tháng 4 năm 2013" xfId="2270"/>
    <cellStyle name="2_Cau thuy dien Ban La (Cu Anh)_TONG HOP QUYET TOAN THANH PHO 2013" xfId="2271"/>
    <cellStyle name="2_Cau thuy dien Ban La (Cu Anh)_Xl0000087" xfId="2272"/>
    <cellStyle name="2_CAU XOP XANG II(su­a)" xfId="2273"/>
    <cellStyle name="2_Chau Thon - Tan Xuan (KCS 8-12-06)" xfId="2274"/>
    <cellStyle name="2_Chi phi KS" xfId="2275"/>
    <cellStyle name="2_cong" xfId="2276"/>
    <cellStyle name="2_cuong sua 9.10" xfId="2277"/>
    <cellStyle name="2_Dakt-Cau tinh Hua Phan" xfId="2278"/>
    <cellStyle name="2_DIEN" xfId="2279"/>
    <cellStyle name="2_Dieu phoi dat goi 1" xfId="2280"/>
    <cellStyle name="2_Dieu phoi dat goi 1_5. Du toan dien chieu sang" xfId="2281"/>
    <cellStyle name="2_Dieu phoi dat goi 2" xfId="2282"/>
    <cellStyle name="2_Dieu phoi dat goi 2_5. Du toan dien chieu sang" xfId="2283"/>
    <cellStyle name="2_Dinh muc thiet ke" xfId="2284"/>
    <cellStyle name="2_DONGIA" xfId="2285"/>
    <cellStyle name="2_DT Kha thi ngay 11-2-06" xfId="2286"/>
    <cellStyle name="2_DT KS Cam LAc-10-05-07" xfId="2287"/>
    <cellStyle name="2_DT KT ngay 10-9-2005" xfId="2288"/>
    <cellStyle name="2_DT ngay 04-01-2006" xfId="2289"/>
    <cellStyle name="2_DT ngay 04-01-2006_5. Du toan dien chieu sang" xfId="2290"/>
    <cellStyle name="2_DT ngay 11-4-2006" xfId="2291"/>
    <cellStyle name="2_DT ngay 11-4-2006_5. Du toan dien chieu sang" xfId="2292"/>
    <cellStyle name="2_DT ngay 15-11-05" xfId="2293"/>
    <cellStyle name="2_DT R1 duyet" xfId="2294"/>
    <cellStyle name="2_DT theo DM24" xfId="2295"/>
    <cellStyle name="2_DT Yen Na - Yen Tinh Theo 51 bu may CT8" xfId="2296"/>
    <cellStyle name="2_Dtdchinh2397" xfId="2297"/>
    <cellStyle name="2_Dtdchinh2397 2" xfId="2298"/>
    <cellStyle name="2_Dtdchinh2397_Phụ luc goi 5" xfId="2299"/>
    <cellStyle name="2_Dtdchinh2397_TONG HOP QUYET TOAN THANH PHO 2013" xfId="2300"/>
    <cellStyle name="2_DTXL goi 11(20-9-05)" xfId="2301"/>
    <cellStyle name="2_du toan" xfId="2302"/>
    <cellStyle name="2_du toan (03-11-05)" xfId="2303"/>
    <cellStyle name="2_Du toan (12-05-2005) Tham dinh" xfId="2304"/>
    <cellStyle name="2_Du toan (12-05-2005) Tham dinh_5. Du toan dien chieu sang" xfId="2305"/>
    <cellStyle name="2_Du toan (23-05-2005) Tham dinh" xfId="2306"/>
    <cellStyle name="2_Du toan (23-05-2005) Tham dinh_5. Du toan dien chieu sang" xfId="2307"/>
    <cellStyle name="2_Du toan (5 - 04 - 2004)" xfId="2308"/>
    <cellStyle name="2_Du toan (5 - 04 - 2004)_5. Du toan dien chieu sang" xfId="2309"/>
    <cellStyle name="2_Du toan (6-3-2005)" xfId="2310"/>
    <cellStyle name="2_Du toan (Ban A)" xfId="2311"/>
    <cellStyle name="2_Du toan (Ban A)_5. Du toan dien chieu sang" xfId="2312"/>
    <cellStyle name="2_Du toan (ngay 13 - 07 - 2004)" xfId="2313"/>
    <cellStyle name="2_Du toan (ngay 13 - 07 - 2004)_5. Du toan dien chieu sang" xfId="2314"/>
    <cellStyle name="2_Du toan (ngay 25-9-06)" xfId="2315"/>
    <cellStyle name="2_Du toan 558 (Km17+508.12 - Km 22)" xfId="2316"/>
    <cellStyle name="2_Du toan 558 (Km17+508.12 - Km 22) 2" xfId="2317"/>
    <cellStyle name="2_Du toan 558 (Km17+508.12 - Km 22) 2_THÀNH NAM 2003 " xfId="2318"/>
    <cellStyle name="2_Du toan 558 (Km17+508.12 - Km 22) 3" xfId="2319"/>
    <cellStyle name="2_Du toan 558 (Km17+508.12 - Km 22) 4" xfId="2320"/>
    <cellStyle name="2_Du toan 558 (Km17+508.12 - Km 22) 5" xfId="2321"/>
    <cellStyle name="2_Du toan 558 (Km17+508.12 - Km 22)_1009030 TW chi vong II pan bo lua ra (update dan so-thuy loi phi 30-9-2010)(bac ninh-quang ngai)final chinh Da Nang" xfId="2322"/>
    <cellStyle name="2_Du toan 558 (Km17+508.12 - Km 22)_1009030 TW chi vong II pan bo lua ra (update dan so-thuy loi phi 30-9-2010)(bac ninh-quang ngai)final chinh Da Nang_CQ XAC DINH MAT BANG 2016 (Quảng Trị)" xfId="2323"/>
    <cellStyle name="2_Du toan 558 (Km17+508.12 - Km 22)_1009030 TW chi vong II pan bo lua ra (update dan so-thuy loi phi 30-9-2010)(bac ninh-quang ngai)final chinh Da Nang_CQ XAC DINH MAT BANG 2016 Thanh Hoa" xfId="2324"/>
    <cellStyle name="2_Du toan 558 (Km17+508.12 - Km 22)_108 - CBCC xa - nam 2015 - Kim dot 2" xfId="2325"/>
    <cellStyle name="2_Du toan 558 (Km17+508.12 - Km 22)_13. Tong hop thang 9" xfId="2326"/>
    <cellStyle name="2_Du toan 558 (Km17+508.12 - Km 22)_131114- Bieu giao du toan CTMTQG 2014 giao" xfId="2327"/>
    <cellStyle name="2_Du toan 558 (Km17+508.12 - Km 22)_160505 BIEU CHI NSDP TREN DAU DAN (BAO GÔM BSCMT)" xfId="2328"/>
    <cellStyle name="2_Du toan 558 (Km17+508.12 - Km 22)_160627 Dinh muc chi thuong xuyen 2017 -73% - 72-28 theo can doi cua TCT" xfId="2329"/>
    <cellStyle name="2_Du toan 558 (Km17+508.12 - Km 22)_160627 tinh dieu tiet cho 3 dp tiep thu bac kan, tiep thu Quang Nam 80-20; 72-28" xfId="2330"/>
    <cellStyle name="2_Du toan 558 (Km17+508.12 - Km 22)_5. Du toan dien chieu sang" xfId="2331"/>
    <cellStyle name="2_Du toan 558 (Km17+508.12 - Km 22)_7. BC đau nam HK moi ( 17-10)" xfId="2332"/>
    <cellStyle name="2_Du toan 558 (Km17+508.12 - Km 22)_A1" xfId="2333"/>
    <cellStyle name="2_Du toan 558 (Km17+508.12 - Km 22)_A1_1" xfId="2334"/>
    <cellStyle name="2_Du toan 558 (Km17+508.12 - Km 22)_A1_B8" xfId="2335"/>
    <cellStyle name="2_Du toan 558 (Km17+508.12 - Km 22)_A1_THÀNH NAM 2003 " xfId="2336"/>
    <cellStyle name="2_Du toan 558 (Km17+508.12 - Km 22)_A2" xfId="2337"/>
    <cellStyle name="2_Du toan 558 (Km17+508.12 - Km 22)_A3" xfId="2338"/>
    <cellStyle name="2_Du toan 558 (Km17+508.12 - Km 22)_A3_1" xfId="2339"/>
    <cellStyle name="2_Du toan 558 (Km17+508.12 - Km 22)_A3_THÀNH NAM 2003 " xfId="2340"/>
    <cellStyle name="2_Du toan 558 (Km17+508.12 - Km 22)_A4" xfId="2341"/>
    <cellStyle name="2_Du toan 558 (Km17+508.12 - Km 22)_A5" xfId="2342"/>
    <cellStyle name="2_Du toan 558 (Km17+508.12 - Km 22)_A6" xfId="2343"/>
    <cellStyle name="2_Du toan 558 (Km17+508.12 - Km 22)_A6_1" xfId="2344"/>
    <cellStyle name="2_Du toan 558 (Km17+508.12 - Km 22)_A7" xfId="2345"/>
    <cellStyle name="2_Du toan 558 (Km17+508.12 - Km 22)_A7_1" xfId="2346"/>
    <cellStyle name="2_Du toan 558 (Km17+508.12 - Km 22)_A7_2" xfId="2347"/>
    <cellStyle name="2_Du toan 558 (Km17+508.12 - Km 22)_B5" xfId="2348"/>
    <cellStyle name="2_Du toan 558 (Km17+508.12 - Km 22)_B5_1" xfId="2349"/>
    <cellStyle name="2_Du toan 558 (Km17+508.12 - Km 22)_B6" xfId="2350"/>
    <cellStyle name="2_Du toan 558 (Km17+508.12 - Km 22)_B6_1" xfId="2351"/>
    <cellStyle name="2_Du toan 558 (Km17+508.12 - Km 22)_B7" xfId="2352"/>
    <cellStyle name="2_Du toan 558 (Km17+508.12 - Km 22)_B7_1" xfId="2353"/>
    <cellStyle name="2_Du toan 558 (Km17+508.12 - Km 22)_B8" xfId="2354"/>
    <cellStyle name="2_Du toan 558 (Km17+508.12 - Km 22)_bao cao chi xdcb 6 thang dau nam" xfId="2355"/>
    <cellStyle name="2_Du toan 558 (Km17+508.12 - Km 22)_BIEU 2 ngay 11 10" xfId="2356"/>
    <cellStyle name="2_Du toan 558 (Km17+508.12 - Km 22)_Bieu moi lam" xfId="2357"/>
    <cellStyle name="2_Du toan 558 (Km17+508.12 - Km 22)_BIEU SO 2 NGAY 4 10" xfId="2358"/>
    <cellStyle name="2_Du toan 558 (Km17+508.12 - Km 22)_Book1" xfId="2359"/>
    <cellStyle name="2_Du toan 558 (Km17+508.12 - Km 22)_M 20" xfId="2360"/>
    <cellStyle name="2_Du toan 558 (Km17+508.12 - Km 22)_M 20 2" xfId="2361"/>
    <cellStyle name="2_Du toan 558 (Km17+508.12 - Km 22)_M 20_13. Tong hop thang 9" xfId="2362"/>
    <cellStyle name="2_Du toan 558 (Km17+508.12 - Km 22)_M 20_A1" xfId="2363"/>
    <cellStyle name="2_Du toan 558 (Km17+508.12 - Km 22)_M 20_A3" xfId="2364"/>
    <cellStyle name="2_Du toan 558 (Km17+508.12 - Km 22)_M 20_A4" xfId="2365"/>
    <cellStyle name="2_Du toan 558 (Km17+508.12 - Km 22)_M 20_A6" xfId="2366"/>
    <cellStyle name="2_Du toan 558 (Km17+508.12 - Km 22)_M 20_A7" xfId="2367"/>
    <cellStyle name="2_Du toan 558 (Km17+508.12 - Km 22)_M 20_A7_1" xfId="2368"/>
    <cellStyle name="2_Du toan 558 (Km17+508.12 - Km 22)_M 20_B5" xfId="2369"/>
    <cellStyle name="2_Du toan 558 (Km17+508.12 - Km 22)_M 20_B6" xfId="2370"/>
    <cellStyle name="2_Du toan 558 (Km17+508.12 - Km 22)_M 20_B7" xfId="2371"/>
    <cellStyle name="2_Du toan 558 (Km17+508.12 - Km 22)_M 20_B8" xfId="2372"/>
    <cellStyle name="2_Du toan 558 (Km17+508.12 - Km 22)_M 20_Sheet1" xfId="2373"/>
    <cellStyle name="2_Du toan 558 (Km17+508.12 - Km 22)_M 20_Thạch Hà- báo cáo kỳ  thang 4 năm 2013 (version 1)" xfId="2374"/>
    <cellStyle name="2_Du toan 558 (Km17+508.12 - Km 22)_M 20_THÀNH NAM 2003 " xfId="2375"/>
    <cellStyle name="2_Du toan 558 (Km17+508.12 - Km 22)_M 6" xfId="2376"/>
    <cellStyle name="2_Du toan 558 (Km17+508.12 - Km 22)_M 6 2" xfId="2377"/>
    <cellStyle name="2_Du toan 558 (Km17+508.12 - Km 22)_M 6_13. Tong hop thang 9" xfId="2378"/>
    <cellStyle name="2_Du toan 558 (Km17+508.12 - Km 22)_M 6_A1" xfId="2379"/>
    <cellStyle name="2_Du toan 558 (Km17+508.12 - Km 22)_M 6_A3" xfId="2380"/>
    <cellStyle name="2_Du toan 558 (Km17+508.12 - Km 22)_M 6_A4" xfId="2381"/>
    <cellStyle name="2_Du toan 558 (Km17+508.12 - Km 22)_M 6_A6" xfId="2382"/>
    <cellStyle name="2_Du toan 558 (Km17+508.12 - Km 22)_M 6_A7" xfId="2383"/>
    <cellStyle name="2_Du toan 558 (Km17+508.12 - Km 22)_M 6_A7_1" xfId="2384"/>
    <cellStyle name="2_Du toan 558 (Km17+508.12 - Km 22)_M 6_B5" xfId="2385"/>
    <cellStyle name="2_Du toan 558 (Km17+508.12 - Km 22)_M 6_B6" xfId="2386"/>
    <cellStyle name="2_Du toan 558 (Km17+508.12 - Km 22)_M 6_B7" xfId="2387"/>
    <cellStyle name="2_Du toan 558 (Km17+508.12 - Km 22)_M 6_B8" xfId="2388"/>
    <cellStyle name="2_Du toan 558 (Km17+508.12 - Km 22)_M 6_Sheet1" xfId="2389"/>
    <cellStyle name="2_Du toan 558 (Km17+508.12 - Km 22)_M 6_Thạch Hà- báo cáo kỳ  thang 4 năm 2013 (version 1)" xfId="2390"/>
    <cellStyle name="2_Du toan 558 (Km17+508.12 - Km 22)_M 6_THÀNH NAM 2003 " xfId="2391"/>
    <cellStyle name="2_Du toan 558 (Km17+508.12 - Km 22)_M 7" xfId="2392"/>
    <cellStyle name="2_Du toan 558 (Km17+508.12 - Km 22)_M 7 2" xfId="2393"/>
    <cellStyle name="2_Du toan 558 (Km17+508.12 - Km 22)_M 7_13. Tong hop thang 9" xfId="2394"/>
    <cellStyle name="2_Du toan 558 (Km17+508.12 - Km 22)_M 7_A1" xfId="2395"/>
    <cellStyle name="2_Du toan 558 (Km17+508.12 - Km 22)_M 7_A3" xfId="2396"/>
    <cellStyle name="2_Du toan 558 (Km17+508.12 - Km 22)_M 7_A4" xfId="2397"/>
    <cellStyle name="2_Du toan 558 (Km17+508.12 - Km 22)_M 7_A6" xfId="2398"/>
    <cellStyle name="2_Du toan 558 (Km17+508.12 - Km 22)_M 7_A7" xfId="2399"/>
    <cellStyle name="2_Du toan 558 (Km17+508.12 - Km 22)_M 7_A7_1" xfId="2400"/>
    <cellStyle name="2_Du toan 558 (Km17+508.12 - Km 22)_M 7_B5" xfId="2401"/>
    <cellStyle name="2_Du toan 558 (Km17+508.12 - Km 22)_M 7_B6" xfId="2402"/>
    <cellStyle name="2_Du toan 558 (Km17+508.12 - Km 22)_M 7_B7" xfId="2403"/>
    <cellStyle name="2_Du toan 558 (Km17+508.12 - Km 22)_M 7_B8" xfId="2404"/>
    <cellStyle name="2_Du toan 558 (Km17+508.12 - Km 22)_M 7_Sheet1" xfId="2405"/>
    <cellStyle name="2_Du toan 558 (Km17+508.12 - Km 22)_M 7_Thạch Hà- báo cáo kỳ  thang 4 năm 2013 (version 1)" xfId="2406"/>
    <cellStyle name="2_Du toan 558 (Km17+508.12 - Km 22)_M 7_THÀNH NAM 2003 " xfId="2407"/>
    <cellStyle name="2_Du toan 558 (Km17+508.12 - Km 22)_M TH" xfId="2408"/>
    <cellStyle name="2_Du toan 558 (Km17+508.12 - Km 22)_M TH 2" xfId="2409"/>
    <cellStyle name="2_Du toan 558 (Km17+508.12 - Km 22)_M TH_13. Tong hop thang 9" xfId="2410"/>
    <cellStyle name="2_Du toan 558 (Km17+508.12 - Km 22)_M TH_A1" xfId="2411"/>
    <cellStyle name="2_Du toan 558 (Km17+508.12 - Km 22)_M TH_A3" xfId="2412"/>
    <cellStyle name="2_Du toan 558 (Km17+508.12 - Km 22)_M TH_A4" xfId="2413"/>
    <cellStyle name="2_Du toan 558 (Km17+508.12 - Km 22)_M TH_A6" xfId="2414"/>
    <cellStyle name="2_Du toan 558 (Km17+508.12 - Km 22)_M TH_A7" xfId="2415"/>
    <cellStyle name="2_Du toan 558 (Km17+508.12 - Km 22)_M TH_A7_1" xfId="2416"/>
    <cellStyle name="2_Du toan 558 (Km17+508.12 - Km 22)_M TH_B5" xfId="2417"/>
    <cellStyle name="2_Du toan 558 (Km17+508.12 - Km 22)_M TH_B6" xfId="2418"/>
    <cellStyle name="2_Du toan 558 (Km17+508.12 - Km 22)_M TH_B7" xfId="2419"/>
    <cellStyle name="2_Du toan 558 (Km17+508.12 - Km 22)_M TH_B8" xfId="2420"/>
    <cellStyle name="2_Du toan 558 (Km17+508.12 - Km 22)_M TH_Sheet1" xfId="2421"/>
    <cellStyle name="2_Du toan 558 (Km17+508.12 - Km 22)_M TH_Thạch Hà- báo cáo kỳ  thang 4 năm 2013 (version 1)" xfId="2422"/>
    <cellStyle name="2_Du toan 558 (Km17+508.12 - Km 22)_M TH_THÀNH NAM 2003 " xfId="2423"/>
    <cellStyle name="2_Du toan 558 (Km17+508.12 - Km 22)_M3" xfId="2424"/>
    <cellStyle name="2_Du toan 558 (Km17+508.12 - Km 22)_M8" xfId="2425"/>
    <cellStyle name="2_Du toan 558 (Km17+508.12 - Km 22)_Phụ luc goi 5" xfId="2426"/>
    <cellStyle name="2_Du toan 558 (Km17+508.12 - Km 22)_Phụ luc goi 5 2" xfId="2427"/>
    <cellStyle name="2_Du toan 558 (Km17+508.12 - Km 22)_Phụ luc goi 5_TONG HOP QUYET TOAN THANH PHO 2013" xfId="2428"/>
    <cellStyle name="2_Du toan 558 (Km17+508.12 - Km 22)_Sheet1" xfId="2429"/>
    <cellStyle name="2_Du toan 558 (Km17+508.12 - Km 22)_Sheet1_1" xfId="2430"/>
    <cellStyle name="2_Du toan 558 (Km17+508.12 - Km 22)_Sheet1_B8" xfId="2431"/>
    <cellStyle name="2_Du toan 558 (Km17+508.12 - Km 22)_Sheet2" xfId="2432"/>
    <cellStyle name="2_Du toan 558 (Km17+508.12 - Km 22)_T1" xfId="2433"/>
    <cellStyle name="2_Du toan 558 (Km17+508.12 - Km 22)_T1 (2)" xfId="2434"/>
    <cellStyle name="2_Du toan 558 (Km17+508.12 - Km 22)_T1 (2)_Thạch Hà- báo cáo kỳ  thang 4 năm 2013" xfId="2435"/>
    <cellStyle name="2_Du toan 558 (Km17+508.12 - Km 22)_T1 (2)_Thạch Hà- báo cáo kỳ  thang 4 năm 2013_1" xfId="2436"/>
    <cellStyle name="2_Du toan 558 (Km17+508.12 - Km 22)_T1_Thạch Hà- báo cáo kỳ  thang 4 năm 2013" xfId="2437"/>
    <cellStyle name="2_Du toan 558 (Km17+508.12 - Km 22)_T1_Thạch Hà- báo cáo kỳ  thang 4 năm 2013_1" xfId="2438"/>
    <cellStyle name="2_Du toan 558 (Km17+508.12 - Km 22)_T-Bao cao chi 6 thang" xfId="2439"/>
    <cellStyle name="2_Du toan 558 (Km17+508.12 - Km 22)_Thạch Hà- báo cáo kỳ  thang 4 năm 2013" xfId="2440"/>
    <cellStyle name="2_Du toan 558 (Km17+508.12 - Km 22)_Thạch Hà- báo cáo kỳ  thang 4 năm 2013_1" xfId="2441"/>
    <cellStyle name="2_Du toan 558 (Km17+508.12 - Km 22)_Thạch Hà- Báo cáo tháng 4 năm 2013" xfId="2442"/>
    <cellStyle name="2_Du toan 558 (Km17+508.12 - Km 22)_TONG HOP QUYET TOAN THANH PHO 2013" xfId="2443"/>
    <cellStyle name="2_Du toan 558 (Km17+508.12 - Km 22)_Xl0000087" xfId="2444"/>
    <cellStyle name="2_Du toan bo sung (11-2004)" xfId="2445"/>
    <cellStyle name="2_Du toan Cang Vung Ang (Tham tra 3-11-06)" xfId="2446"/>
    <cellStyle name="2_Du toan Cang Vung Ang ngay 09-8-06 " xfId="2447"/>
    <cellStyle name="2_Du toan dieu chin theo don gia moi (1-2-2007)" xfId="2448"/>
    <cellStyle name="2_Du toan Goi 1" xfId="2449"/>
    <cellStyle name="2_Du toan Goi 1_5. Du toan dien chieu sang" xfId="2450"/>
    <cellStyle name="2_du toan goi 12" xfId="2451"/>
    <cellStyle name="2_Du toan Goi 2" xfId="2452"/>
    <cellStyle name="2_Du toan Goi 2_5. Du toan dien chieu sang" xfId="2453"/>
    <cellStyle name="2_Du toan Huong Lam - Ban Giang (ngay28-11-06)" xfId="2454"/>
    <cellStyle name="2_Du toan KT-TCsua theo TT 03 - YC 471" xfId="2455"/>
    <cellStyle name="2_Du toan KT-TCsua theo TT 03 - YC 471_5. Du toan dien chieu sang" xfId="2456"/>
    <cellStyle name="2_Du toan ngay (28-10-2005)" xfId="2457"/>
    <cellStyle name="2_Du toan ngay (28-10-2005)_5. Du toan dien chieu sang" xfId="2458"/>
    <cellStyle name="2_Du toan ngay 1-9-2004 (version 1)" xfId="2459"/>
    <cellStyle name="2_Du toan ngay 1-9-2004 (version 1)_5. Du toan dien chieu sang" xfId="2460"/>
    <cellStyle name="2_Du toan Phuong lam" xfId="2461"/>
    <cellStyle name="2_Du toan QL 27 (23-12-2005)" xfId="2462"/>
    <cellStyle name="2_Du toan QL 27 (23-12-2005)_5. Du toan dien chieu sang" xfId="2463"/>
    <cellStyle name="2_DuAnKT ngay 11-2-2006" xfId="2464"/>
    <cellStyle name="2_DuAnKT ngay 11-2-2006_5. Du toan dien chieu sang" xfId="2465"/>
    <cellStyle name="2_DUONGNOIVUNG-QTHANG-QLUU" xfId="2466"/>
    <cellStyle name="2_Dutoan xuatban" xfId="2467"/>
    <cellStyle name="2_Dutoan xuatbanlan2" xfId="2468"/>
    <cellStyle name="2_Dutoan(SGTL)" xfId="2469"/>
    <cellStyle name="2_Duyet DT-KTTC(GDI)QD so 790" xfId="2470"/>
    <cellStyle name="2_Gia goi 1" xfId="2471"/>
    <cellStyle name="2_Gia_VL cau-JIBIC-Ha-tinh" xfId="2472"/>
    <cellStyle name="2_Gia_VL cau-JIBIC-Ha-tinh_5. Du toan dien chieu sang" xfId="2473"/>
    <cellStyle name="2_Gia_VLQL48_duyet " xfId="2474"/>
    <cellStyle name="2_Gia_VLQL48_duyet _131114- Bieu giao du toan CTMTQG 2014 giao" xfId="2475"/>
    <cellStyle name="2_Gia_VLQL48_duyet _5. Du toan dien chieu sang" xfId="2476"/>
    <cellStyle name="2_Gia_VLQL48_duyet _Phụ luc goi 5" xfId="2477"/>
    <cellStyle name="2_Gia_VLQL48_duyet _Phụ luc goi 5 2" xfId="2478"/>
    <cellStyle name="2_Gia_VLQL48_duyet _Phụ luc goi 5_TONG HOP QUYET TOAN THANH PHO 2013" xfId="2479"/>
    <cellStyle name="2_goi 1" xfId="2480"/>
    <cellStyle name="2_Goi 1 (TT04)" xfId="2481"/>
    <cellStyle name="2_goi 1 duyet theo luong mo (an)" xfId="2482"/>
    <cellStyle name="2_Goi 1_1" xfId="2483"/>
    <cellStyle name="2_Goi 1_1_5. Du toan dien chieu sang" xfId="2484"/>
    <cellStyle name="2_Goi so 1" xfId="2485"/>
    <cellStyle name="2_Goi thau so 2 (20-6-2006)" xfId="2486"/>
    <cellStyle name="2_Goi02(25-05-2006)" xfId="2487"/>
    <cellStyle name="2_Goi02(25-05-2006)_5. Du toan dien chieu sang" xfId="2488"/>
    <cellStyle name="2_Goi1N206" xfId="2489"/>
    <cellStyle name="2_Goi1N206_5. Du toan dien chieu sang" xfId="2490"/>
    <cellStyle name="2_Goi2N206" xfId="2491"/>
    <cellStyle name="2_Goi2N206_5. Du toan dien chieu sang" xfId="2492"/>
    <cellStyle name="2_Goi4N216" xfId="2493"/>
    <cellStyle name="2_Goi4N216_5. Du toan dien chieu sang" xfId="2494"/>
    <cellStyle name="2_Goi5N216" xfId="2495"/>
    <cellStyle name="2_Goi5N216_5. Du toan dien chieu sang" xfId="2496"/>
    <cellStyle name="2_Hoi Song" xfId="2497"/>
    <cellStyle name="2_HT-LO" xfId="2498"/>
    <cellStyle name="2_HT-LO_5. Du toan dien chieu sang" xfId="2499"/>
    <cellStyle name="2_Khoi luong" xfId="2500"/>
    <cellStyle name="2_Khoi luong doan 1" xfId="2501"/>
    <cellStyle name="2_Khoi luong doan 1_5. Du toan dien chieu sang" xfId="2502"/>
    <cellStyle name="2_Khoi luong doan 2" xfId="2503"/>
    <cellStyle name="2_Khoi luong goi 1-QL4D" xfId="2504"/>
    <cellStyle name="2_Khoi Luong Hoang Truong - Hoang Phu" xfId="2505"/>
    <cellStyle name="2_Khoi Luong Hoang Truong - Hoang Phu_5. Du toan dien chieu sang" xfId="2506"/>
    <cellStyle name="2_Khoi luong QL8B" xfId="2507"/>
    <cellStyle name="2_Khoi luong_5. Du toan dien chieu sang" xfId="2508"/>
    <cellStyle name="2_KL" xfId="2509"/>
    <cellStyle name="2_KL goi 1" xfId="2510"/>
    <cellStyle name="2_KL goi 1 2" xfId="2511"/>
    <cellStyle name="2_KL goi 1_TONG HOP QUYET TOAN THANH PHO 2013" xfId="2512"/>
    <cellStyle name="2_Kl6-6-05" xfId="2513"/>
    <cellStyle name="2_Kldoan3" xfId="2514"/>
    <cellStyle name="2_Klnutgiao" xfId="2515"/>
    <cellStyle name="2_KLPA2s" xfId="2516"/>
    <cellStyle name="2_KlQdinhduyet" xfId="2517"/>
    <cellStyle name="2_KlQdinhduyet_131114- Bieu giao du toan CTMTQG 2014 giao" xfId="2518"/>
    <cellStyle name="2_KlQdinhduyet_5. Du toan dien chieu sang" xfId="2519"/>
    <cellStyle name="2_KlQdinhduyet_Phụ luc goi 5" xfId="2520"/>
    <cellStyle name="2_KlQdinhduyet_Phụ luc goi 5 2" xfId="2521"/>
    <cellStyle name="2_KlQdinhduyet_Phụ luc goi 5_TONG HOP QUYET TOAN THANH PHO 2013" xfId="2522"/>
    <cellStyle name="2_KlQL4goi5KCS" xfId="2523"/>
    <cellStyle name="2_Kltayth" xfId="2524"/>
    <cellStyle name="2_KltaythQDduyet" xfId="2525"/>
    <cellStyle name="2_Kluong4-2004" xfId="2526"/>
    <cellStyle name="2_Kluong4-2004_5. Du toan dien chieu sang" xfId="2527"/>
    <cellStyle name="2_Km329-Km350 (7-6)" xfId="2528"/>
    <cellStyle name="2_Km4-Km8+800" xfId="2529"/>
    <cellStyle name="2_Km4-Km8+800 2" xfId="2530"/>
    <cellStyle name="2_Km4-Km8+800_TONG HOP QUYET TOAN THANH PHO 2013" xfId="2531"/>
    <cellStyle name="2_Long_Lien_Phuong_BVTC" xfId="2532"/>
    <cellStyle name="2_Luong A6" xfId="2533"/>
    <cellStyle name="2_M3" xfId="2534"/>
    <cellStyle name="2_M8" xfId="2535"/>
    <cellStyle name="2_maugiacotaluy" xfId="2536"/>
    <cellStyle name="2_My Thanh Son Thanh" xfId="2537"/>
    <cellStyle name="2_Nhom I" xfId="2538"/>
    <cellStyle name="2_Nhom I_5. Du toan dien chieu sang" xfId="2539"/>
    <cellStyle name="2_Project N.Du" xfId="2540"/>
    <cellStyle name="2_Project N.Du.dien" xfId="2541"/>
    <cellStyle name="2_Project N.Du_5. Du toan dien chieu sang" xfId="2542"/>
    <cellStyle name="2_Project QL4" xfId="2543"/>
    <cellStyle name="2_Project QL4 goi 7" xfId="2544"/>
    <cellStyle name="2_Project QL4 goi 7_5. Du toan dien chieu sang" xfId="2545"/>
    <cellStyle name="2_Project QL4 goi5" xfId="2546"/>
    <cellStyle name="2_Project QL4 goi8" xfId="2547"/>
    <cellStyle name="2_QL1A-SUA2005" xfId="2548"/>
    <cellStyle name="2_QL1A-SUA2005_5. Du toan dien chieu sang" xfId="2549"/>
    <cellStyle name="2_Sheet1" xfId="2550"/>
    <cellStyle name="2_Sheet1 2" xfId="2551"/>
    <cellStyle name="2_Sheet1_B8" xfId="2552"/>
    <cellStyle name="2_Sheet2" xfId="2553"/>
    <cellStyle name="2_SuoiTon" xfId="2554"/>
    <cellStyle name="2_SuoiTon_5. Du toan dien chieu sang" xfId="2555"/>
    <cellStyle name="2_t" xfId="2556"/>
    <cellStyle name="2_T1" xfId="2557"/>
    <cellStyle name="2_T1 (2)" xfId="2558"/>
    <cellStyle name="2_T1 (2)_Thạch Hà- báo cáo kỳ  thang 4 năm 2013" xfId="2559"/>
    <cellStyle name="2_T1 (2)_Thạch Hà- báo cáo kỳ  thang 4 năm 2013_1" xfId="2560"/>
    <cellStyle name="2_T1_Thạch Hà- báo cáo kỳ  thang 4 năm 2013" xfId="2561"/>
    <cellStyle name="2_T1_Thạch Hà- báo cáo kỳ  thang 4 năm 2013_1" xfId="2562"/>
    <cellStyle name="2_Tay THoa" xfId="2563"/>
    <cellStyle name="2_Tay THoa_5. Du toan dien chieu sang" xfId="2564"/>
    <cellStyle name="2_TDT VINH - DUYET (CAU+DUONG)" xfId="2565"/>
    <cellStyle name="2_Thạch Hà- báo cáo kỳ  thang 4 năm 2013" xfId="2566"/>
    <cellStyle name="2_Thạch Hà- báo cáo kỳ  thang 4 năm 2013_1" xfId="2567"/>
    <cellStyle name="2_Thạch Hà- Báo cáo tháng 4 năm 2013" xfId="2568"/>
    <cellStyle name="2_Tham tra (8-11)1" xfId="2569"/>
    <cellStyle name="2_THKLsua_cuoi" xfId="2570"/>
    <cellStyle name="2_Tinh KLHC goi 1" xfId="2571"/>
    <cellStyle name="2_tmthiet ke" xfId="2572"/>
    <cellStyle name="2_tmthiet ke1" xfId="2573"/>
    <cellStyle name="2_Tong hop DT dieu chinh duong 38-95" xfId="2574"/>
    <cellStyle name="2_Tong hop khoi luong duong 557 (30-5-2006)" xfId="2575"/>
    <cellStyle name="2_tong hop kl nen mat" xfId="2576"/>
    <cellStyle name="2_Tong muc dau tu" xfId="2577"/>
    <cellStyle name="2_Tong muc KT 20-11 Tan Huong Tuyen2" xfId="2578"/>
    <cellStyle name="2_TRUNG PMU 5" xfId="2579"/>
    <cellStyle name="2_TT C1 QL7-ql482" xfId="2580"/>
    <cellStyle name="2_Tuyen so 1-Km0+00 - Km0+852.56" xfId="2581"/>
    <cellStyle name="2_Tuyen so 1-Km0+00 - Km0+852.56_5. Du toan dien chieu sang" xfId="2582"/>
    <cellStyle name="2_TV sua ngay 02-08-06" xfId="2583"/>
    <cellStyle name="2_VatLieu 3 cau -NA" xfId="2584"/>
    <cellStyle name="2_VatLieu 3 cau -NA_5. Du toan dien chieu sang" xfId="2585"/>
    <cellStyle name="2_Yen Na - Yen Tinh  du an 30 -10-2006- Theo 51 bu may" xfId="2586"/>
    <cellStyle name="2_Yen Na - Yen Tinh Theo 51 bu may Ghep" xfId="2587"/>
    <cellStyle name="2_Yen Na - Yen Tinh Theo 51 -TV NA Ghep" xfId="2588"/>
    <cellStyle name="2_Yen Na-Yen Tinh 07" xfId="2589"/>
    <cellStyle name="2_ÿÿÿÿÿ" xfId="2590"/>
    <cellStyle name="2_ÿÿÿÿÿ_1" xfId="2591"/>
    <cellStyle name="2_ÿÿÿÿÿ_1_5. Du toan dien chieu sang" xfId="2592"/>
    <cellStyle name="2_ÿÿÿÿÿ_13. Tong hop thang 9" xfId="2593"/>
    <cellStyle name="2_ÿÿÿÿÿ_A1" xfId="2594"/>
    <cellStyle name="2_ÿÿÿÿÿ_A2" xfId="2595"/>
    <cellStyle name="2_ÿÿÿÿÿ_A3" xfId="2596"/>
    <cellStyle name="2_ÿÿÿÿÿ_A5" xfId="2597"/>
    <cellStyle name="2_ÿÿÿÿÿ_A7" xfId="2598"/>
    <cellStyle name="2_ÿÿÿÿÿ_B5" xfId="2599"/>
    <cellStyle name="2_ÿÿÿÿÿ_B6" xfId="2600"/>
    <cellStyle name="2_ÿÿÿÿÿ_B7" xfId="2601"/>
    <cellStyle name="2_ÿÿÿÿÿ_Bao cao thang G1" xfId="2602"/>
    <cellStyle name="2_ÿÿÿÿÿ_Bao cao thang G1 2" xfId="2603"/>
    <cellStyle name="2_ÿÿÿÿÿ_Bieu tong hop nhu cau ung 2011 da chon loc -Mien nui" xfId="2604"/>
    <cellStyle name="2_ÿÿÿÿÿ_Book1" xfId="2605"/>
    <cellStyle name="2_ÿÿÿÿÿ_Book1 2" xfId="2606"/>
    <cellStyle name="2_ÿÿÿÿÿ_Book1_Phụ luc goi 5" xfId="2607"/>
    <cellStyle name="2_ÿÿÿÿÿ_Don gia Goi thau so 1 (872)" xfId="2608"/>
    <cellStyle name="2_ÿÿÿÿÿ_Don gia Goi thau so 1 (872) 2" xfId="2609"/>
    <cellStyle name="2_ÿÿÿÿÿ_DTduong-goi1" xfId="2610"/>
    <cellStyle name="2_ÿÿÿÿÿ_DTduong-goi1 2" xfId="2611"/>
    <cellStyle name="2_ÿÿÿÿÿ_dutoanLCSP04-km0-5-goi1 (Ban 5 sua 24-8)" xfId="2612"/>
    <cellStyle name="2_ÿÿÿÿÿ_M3" xfId="2613"/>
    <cellStyle name="2_ÿÿÿÿÿ_M8" xfId="2614"/>
    <cellStyle name="2_ÿÿÿÿÿ_Sheet1" xfId="2615"/>
    <cellStyle name="2_ÿÿÿÿÿ_Sheet1_B8" xfId="2616"/>
    <cellStyle name="2_ÿÿÿÿÿ_Sheet2" xfId="2617"/>
    <cellStyle name="2_ÿÿÿÿÿ_T1" xfId="2618"/>
    <cellStyle name="2_ÿÿÿÿÿ_T1 (2)" xfId="2619"/>
    <cellStyle name="2_ÿÿÿÿÿ_T1 (2)_Thạch Hà- báo cáo kỳ  thang 4 năm 2013" xfId="2620"/>
    <cellStyle name="2_ÿÿÿÿÿ_T1 (2)_Thạch Hà- báo cáo kỳ  thang 4 năm 2013_1" xfId="2621"/>
    <cellStyle name="2_ÿÿÿÿÿ_T1_Thạch Hà- báo cáo kỳ  thang 4 năm 2013" xfId="2622"/>
    <cellStyle name="2_ÿÿÿÿÿ_T1_Thạch Hà- báo cáo kỳ  thang 4 năm 2013_1" xfId="2623"/>
    <cellStyle name="2_ÿÿÿÿÿ_Thạch Hà- báo cáo kỳ  thang 4 năm 2013" xfId="2624"/>
    <cellStyle name="2_ÿÿÿÿÿ_Thạch Hà- báo cáo kỳ  thang 4 năm 2013_1" xfId="2625"/>
    <cellStyle name="2_ÿÿÿÿÿ_Thạch Hà- Báo cáo tháng 4 năm 2013" xfId="2626"/>
    <cellStyle name="2_ÿÿÿÿÿ_Tinh KLHC goi 1" xfId="2627"/>
    <cellStyle name="2_ÿÿÿÿÿ_Tinh KLHC goi 1 2" xfId="2628"/>
    <cellStyle name="2_ÿÿÿÿÿ_Tong hop DT dieu chinh duong 38-95" xfId="2629"/>
    <cellStyle name="2_ÿÿÿÿÿ_Tong hop DT dieu chinh duong 38-95 2" xfId="2630"/>
    <cellStyle name="20" xfId="2631"/>
    <cellStyle name="20 2" xfId="2632"/>
    <cellStyle name="20% - Accent1 2" xfId="2633"/>
    <cellStyle name="20% - Accent1 3" xfId="2634"/>
    <cellStyle name="20% - Accent1 4" xfId="2635"/>
    <cellStyle name="20% - Accent1 5" xfId="2636"/>
    <cellStyle name="20% - Accent2 2" xfId="2637"/>
    <cellStyle name="20% - Accent2 3" xfId="2638"/>
    <cellStyle name="20% - Accent2 4" xfId="2639"/>
    <cellStyle name="20% - Accent2 5" xfId="2640"/>
    <cellStyle name="20% - Accent3 2" xfId="2641"/>
    <cellStyle name="20% - Accent3 3" xfId="2642"/>
    <cellStyle name="20% - Accent3 4" xfId="2643"/>
    <cellStyle name="20% - Accent3 5" xfId="2644"/>
    <cellStyle name="20% - Accent4 2" xfId="2645"/>
    <cellStyle name="20% - Accent4 3" xfId="2646"/>
    <cellStyle name="20% - Accent4 4" xfId="2647"/>
    <cellStyle name="20% - Accent4 5" xfId="2648"/>
    <cellStyle name="20% - Accent5 2" xfId="2649"/>
    <cellStyle name="20% - Accent5 3" xfId="2650"/>
    <cellStyle name="20% - Accent5 4" xfId="2651"/>
    <cellStyle name="20% - Accent5 5" xfId="2652"/>
    <cellStyle name="20% - Accent6 2" xfId="2653"/>
    <cellStyle name="20% - Accent6 3" xfId="2654"/>
    <cellStyle name="20% - Accent6 4" xfId="2655"/>
    <cellStyle name="20% - Accent6 5" xfId="2656"/>
    <cellStyle name="20% - Nh?n1" xfId="2657"/>
    <cellStyle name="20% - Nh?n1 2" xfId="2658"/>
    <cellStyle name="20% - Nh?n1 3" xfId="2659"/>
    <cellStyle name="20% - Nh?n1 4" xfId="2660"/>
    <cellStyle name="20% - Nh?n2" xfId="2661"/>
    <cellStyle name="20% - Nh?n2 2" xfId="2662"/>
    <cellStyle name="20% - Nh?n2 3" xfId="2663"/>
    <cellStyle name="20% - Nh?n2 4" xfId="2664"/>
    <cellStyle name="20% - Nh?n3" xfId="2665"/>
    <cellStyle name="20% - Nh?n3 2" xfId="2666"/>
    <cellStyle name="20% - Nh?n3 3" xfId="2667"/>
    <cellStyle name="20% - Nh?n3 4" xfId="2668"/>
    <cellStyle name="20% - Nh?n4" xfId="2669"/>
    <cellStyle name="20% - Nh?n4 2" xfId="2670"/>
    <cellStyle name="20% - Nh?n4 3" xfId="2671"/>
    <cellStyle name="20% - Nh?n4 4" xfId="2672"/>
    <cellStyle name="20% - Nh?n5" xfId="2673"/>
    <cellStyle name="20% - Nh?n5 2" xfId="2674"/>
    <cellStyle name="20% - Nh?n5 3" xfId="2675"/>
    <cellStyle name="20% - Nh?n5 4" xfId="2676"/>
    <cellStyle name="20% - Nh?n6" xfId="2677"/>
    <cellStyle name="20% - Nh?n6 2" xfId="2678"/>
    <cellStyle name="20% - Nh?n6 3" xfId="2679"/>
    <cellStyle name="20% - Nh?n6 4" xfId="2680"/>
    <cellStyle name="20% - Nhấn1" xfId="2681"/>
    <cellStyle name="20% - Nhấn1 2" xfId="2682"/>
    <cellStyle name="20% - Nhấn1 3" xfId="2683"/>
    <cellStyle name="20% - Nhấn1 4" xfId="2684"/>
    <cellStyle name="20% - Nhấn2" xfId="2685"/>
    <cellStyle name="20% - Nhấn2 2" xfId="2686"/>
    <cellStyle name="20% - Nhấn2 3" xfId="2687"/>
    <cellStyle name="20% - Nhấn2 4" xfId="2688"/>
    <cellStyle name="20% - Nhấn3" xfId="2689"/>
    <cellStyle name="20% - Nhấn3 2" xfId="2690"/>
    <cellStyle name="20% - Nhấn3 3" xfId="2691"/>
    <cellStyle name="20% - Nhấn3 4" xfId="2692"/>
    <cellStyle name="20% - Nhấn4" xfId="2693"/>
    <cellStyle name="20% - Nhấn4 2" xfId="2694"/>
    <cellStyle name="20% - Nhấn4 3" xfId="2695"/>
    <cellStyle name="20% - Nhấn4 4" xfId="2696"/>
    <cellStyle name="20% - Nhấn5" xfId="2697"/>
    <cellStyle name="20% - Nhấn5 2" xfId="2698"/>
    <cellStyle name="20% - Nhấn5 3" xfId="2699"/>
    <cellStyle name="20% - Nhấn5 4" xfId="2700"/>
    <cellStyle name="20% - Nhấn6" xfId="2701"/>
    <cellStyle name="20% - Nhấn6 2" xfId="2702"/>
    <cellStyle name="20% - Nhấn6 3" xfId="2703"/>
    <cellStyle name="20% - Nhấn6 4" xfId="2704"/>
    <cellStyle name="-2001" xfId="2705"/>
    <cellStyle name="3" xfId="2706"/>
    <cellStyle name="3_0D5B6000" xfId="2707"/>
    <cellStyle name="3_13. Tong hop thang 9" xfId="2708"/>
    <cellStyle name="3_6.Bang_luong_moi_XDCB" xfId="2709"/>
    <cellStyle name="3_7 noi 48 goi C5 9 vi na" xfId="2710"/>
    <cellStyle name="3_A che do KS +chi BQL" xfId="2711"/>
    <cellStyle name="3_A1" xfId="2712"/>
    <cellStyle name="3_A2" xfId="2713"/>
    <cellStyle name="3_A3" xfId="2714"/>
    <cellStyle name="3_A5" xfId="2715"/>
    <cellStyle name="3_A7" xfId="2716"/>
    <cellStyle name="3_B5" xfId="2717"/>
    <cellStyle name="3_B6" xfId="2718"/>
    <cellStyle name="3_B7" xfId="2719"/>
    <cellStyle name="3_BANG CAM COC GPMB 8km" xfId="2720"/>
    <cellStyle name="3_BANG CAM COC GPMB 8km_5. Du toan dien chieu sang" xfId="2721"/>
    <cellStyle name="3_Bang tong hop khoi luong" xfId="2722"/>
    <cellStyle name="3_BC thang" xfId="2723"/>
    <cellStyle name="3_BC thang 2" xfId="2724"/>
    <cellStyle name="3_BC thang_TONG HOP QUYET TOAN THANH PHO 2013" xfId="2725"/>
    <cellStyle name="3_Book1" xfId="2726"/>
    <cellStyle name="3_Book1_02-07 Tuyen chinh" xfId="2727"/>
    <cellStyle name="3_Book1_02-07Tuyen Nhanh" xfId="2728"/>
    <cellStyle name="3_Book1_1" xfId="2729"/>
    <cellStyle name="3_Book1_1_131114- Bieu giao du toan CTMTQG 2014 giao" xfId="2730"/>
    <cellStyle name="3_Book1_1_5. Du toan dien chieu sang" xfId="2731"/>
    <cellStyle name="3_Book1_1_Phụ luc goi 5" xfId="2732"/>
    <cellStyle name="3_Book1_1_Phụ luc goi 5 2" xfId="2733"/>
    <cellStyle name="3_Book1_1_Phụ luc goi 5_TONG HOP QUYET TOAN THANH PHO 2013" xfId="2734"/>
    <cellStyle name="3_Book1_Ban chuyen trach 29 (dieu chinh)" xfId="2735"/>
    <cellStyle name="3_Book1_Ban chuyen trach 29 (dieu chinh)_BHYT nguoi ngheo" xfId="2736"/>
    <cellStyle name="3_Book1_Ban chuyen trach 29 (dieu chinh)_DT 2015 (chinh thuc)" xfId="2737"/>
    <cellStyle name="3_Book1_ban chuyen trach 29 bo sung cho huyen ( DC theo QDUBND tinh theo doi)" xfId="2738"/>
    <cellStyle name="3_Book1_ban chuyen trach 29 bo sung cho huyen ( DC theo QDUBND tinh theo doi)_BHYT nguoi ngheo" xfId="2739"/>
    <cellStyle name="3_Book1_ban chuyen trach 29 bo sung cho huyen ( DC theo QDUBND tinh theo doi)_DT 2015 (chinh thuc)" xfId="2740"/>
    <cellStyle name="3_Book1_Bang noi suy KL dao dat da" xfId="2741"/>
    <cellStyle name="3_Book1_BC thang" xfId="2742"/>
    <cellStyle name="3_Book1_bo sung du toan  hong linh" xfId="2743"/>
    <cellStyle name="3_Book1_Book1" xfId="2744"/>
    <cellStyle name="3_Book1_Book1_5. Du toan dien chieu sang" xfId="2745"/>
    <cellStyle name="3_Book1_Cau Hoa Son Km 1+441.06 (14-12-2006)" xfId="2746"/>
    <cellStyle name="3_Book1_Cau Hoa Son Km 1+441.06 (22-10-2006)" xfId="2747"/>
    <cellStyle name="3_Book1_Cau Hoa Son Km 1+441.06 (24-10-2006)" xfId="2748"/>
    <cellStyle name="3_Book1_Cau Nam Tot(ngay 2-10-2006)" xfId="2749"/>
    <cellStyle name="3_Book1_CAU XOP XANG II(su­a)" xfId="2750"/>
    <cellStyle name="3_Book1_CAU XOP XANG II(su­a)_5. Du toan dien chieu sang" xfId="2751"/>
    <cellStyle name="3_Book1_Dieu phoi dat goi 1" xfId="2752"/>
    <cellStyle name="3_Book1_Dieu phoi dat goi 2" xfId="2753"/>
    <cellStyle name="3_Book1_DT 27-9-2006 nop SKH" xfId="2754"/>
    <cellStyle name="3_Book1_DT Kha thi ngay 11-2-06" xfId="2755"/>
    <cellStyle name="3_Book1_DT Kha thi ngay 11-2-06_5. Du toan dien chieu sang" xfId="2756"/>
    <cellStyle name="3_Book1_DT ngay 04-01-2006" xfId="2757"/>
    <cellStyle name="3_Book1_DT ngay 11-4-2006" xfId="2758"/>
    <cellStyle name="3_Book1_DT ngay 15-11-05" xfId="2759"/>
    <cellStyle name="3_Book1_DT ngay 15-11-05_5. Du toan dien chieu sang" xfId="2760"/>
    <cellStyle name="3_Book1_DT theo DM24" xfId="2761"/>
    <cellStyle name="3_Book1_DT Yen Na - Yen Tinh Theo 51 bu may CT8" xfId="2762"/>
    <cellStyle name="3_Book1_Du toan KT-TCsua theo TT 03 - YC 471" xfId="2763"/>
    <cellStyle name="3_Book1_Du toan nam 2014 (chinh thuc)" xfId="2764"/>
    <cellStyle name="3_Book1_Du toan nam 2014 (chinh thuc)_BHYT nguoi ngheo" xfId="2765"/>
    <cellStyle name="3_Book1_Du toan nam 2014 (chinh thuc)_DT 2015 (chinh thuc)" xfId="2766"/>
    <cellStyle name="3_Book1_Du toan Phuong lam" xfId="2767"/>
    <cellStyle name="3_Book1_Du toan Phuong lam_5. Du toan dien chieu sang" xfId="2768"/>
    <cellStyle name="3_Book1_Du toan QL 27 (23-12-2005)" xfId="2769"/>
    <cellStyle name="3_Book1_DuAnKT ngay 11-2-2006" xfId="2770"/>
    <cellStyle name="3_Book1_Goi 1" xfId="2771"/>
    <cellStyle name="3_Book1_Goi thau so 2 (20-6-2006)" xfId="2772"/>
    <cellStyle name="3_Book1_Goi thau so 2 (20-6-2006)_5. Du toan dien chieu sang" xfId="2773"/>
    <cellStyle name="3_Book1_Goi02(25-05-2006)" xfId="2774"/>
    <cellStyle name="3_Book1_K C N - HUNG DONG L.NHUA" xfId="2775"/>
    <cellStyle name="3_Book1_K C N - HUNG DONG L.NHUA_5. Du toan dien chieu sang" xfId="2776"/>
    <cellStyle name="3_Book1_Khoi Luong Hoang Truong - Hoang Phu" xfId="2777"/>
    <cellStyle name="3_Book1_Khoi Luong Hoang Truong - Hoang Phu_5. Du toan dien chieu sang" xfId="2778"/>
    <cellStyle name="3_Book1_KLdao chuan" xfId="2779"/>
    <cellStyle name="3_Book1_KLdao chuan 2" xfId="2780"/>
    <cellStyle name="3_Book1_KLdao chuan_TONG HOP QUYET TOAN THANH PHO 2013" xfId="2781"/>
    <cellStyle name="3_Book1_Muong TL" xfId="2782"/>
    <cellStyle name="3_Book1_Sua -  Nam Cam 07" xfId="2783"/>
    <cellStyle name="3_Book1_T4-nhanh1(17-6)" xfId="2784"/>
    <cellStyle name="3_Book1_TH BHXH 2015" xfId="2785"/>
    <cellStyle name="3_Book1_TH chenh lech Quy Luong 2014 (Phuc)" xfId="2786"/>
    <cellStyle name="3_Book1_TH chenh lech Quy Luong 2014 (Phuc)_BHYT nguoi ngheo" xfId="2787"/>
    <cellStyle name="3_Book1_TH chenh lech Quy Luong 2014 (Phuc)_DT 2015 (chinh thuc)" xfId="2788"/>
    <cellStyle name="3_Book1_THU NS den 21.12.2014" xfId="2789"/>
    <cellStyle name="3_Book1_Tong muc KT 20-11 Tan Huong Tuyen2" xfId="2790"/>
    <cellStyle name="3_Book1_Tuyen so 1-Km0+00 - Km0+852.56" xfId="2791"/>
    <cellStyle name="3_Book1_TV sua ngay 02-08-06" xfId="2792"/>
    <cellStyle name="3_Book1_Xl0000087" xfId="2793"/>
    <cellStyle name="3_Book1_xop nhi Gia Q4( 7-3-07)" xfId="2794"/>
    <cellStyle name="3_Book1_Yen Na-Yen Tinh 07" xfId="2795"/>
    <cellStyle name="3_Book1_Yen Na-Yen tinh 11" xfId="2796"/>
    <cellStyle name="3_Book1_ÿÿÿÿÿ" xfId="2797"/>
    <cellStyle name="3_C" xfId="2798"/>
    <cellStyle name="3_Cao Son - DTTKchinh TT 03, 04" xfId="2799"/>
    <cellStyle name="3_Cau Hoi 115" xfId="2800"/>
    <cellStyle name="3_Cau Hua Trai (TT 04)" xfId="2801"/>
    <cellStyle name="3_Cau Nam Tot(ngay 2-10-2006)" xfId="2802"/>
    <cellStyle name="3_Cau Thanh Ha 1" xfId="2803"/>
    <cellStyle name="3_Cau thuy dien Ban La (Cu Anh)" xfId="2804"/>
    <cellStyle name="3_Cau thuy dien Ban La (Cu Anh) 2" xfId="2805"/>
    <cellStyle name="3_Cau thuy dien Ban La (Cu Anh) 2_THÀNH NAM 2003 " xfId="2806"/>
    <cellStyle name="3_Cau thuy dien Ban La (Cu Anh) 3" xfId="2807"/>
    <cellStyle name="3_Cau thuy dien Ban La (Cu Anh) 4" xfId="2808"/>
    <cellStyle name="3_Cau thuy dien Ban La (Cu Anh) 5" xfId="2809"/>
    <cellStyle name="3_Cau thuy dien Ban La (Cu Anh)_1009030 TW chi vong II pan bo lua ra (update dan so-thuy loi phi 30-9-2010)(bac ninh-quang ngai)final chinh Da Nang" xfId="2810"/>
    <cellStyle name="3_Cau thuy dien Ban La (Cu Anh)_1009030 TW chi vong II pan bo lua ra (update dan so-thuy loi phi 30-9-2010)(bac ninh-quang ngai)final chinh Da Nang_CQ XAC DINH MAT BANG 2016 (Quảng Trị)" xfId="2811"/>
    <cellStyle name="3_Cau thuy dien Ban La (Cu Anh)_1009030 TW chi vong II pan bo lua ra (update dan so-thuy loi phi 30-9-2010)(bac ninh-quang ngai)final chinh Da Nang_CQ XAC DINH MAT BANG 2016 Thanh Hoa" xfId="2812"/>
    <cellStyle name="3_Cau thuy dien Ban La (Cu Anh)_108 - CBCC xa - nam 2015 - Kim dot 2" xfId="2813"/>
    <cellStyle name="3_Cau thuy dien Ban La (Cu Anh)_13. Tong hop thang 9" xfId="2814"/>
    <cellStyle name="3_Cau thuy dien Ban La (Cu Anh)_131114- Bieu giao du toan CTMTQG 2014 giao" xfId="2815"/>
    <cellStyle name="3_Cau thuy dien Ban La (Cu Anh)_160505 BIEU CHI NSDP TREN DAU DAN (BAO GÔM BSCMT)" xfId="2816"/>
    <cellStyle name="3_Cau thuy dien Ban La (Cu Anh)_160627 Dinh muc chi thuong xuyen 2017 -73% - 72-28 theo can doi cua TCT" xfId="2817"/>
    <cellStyle name="3_Cau thuy dien Ban La (Cu Anh)_160627 tinh dieu tiet cho 3 dp tiep thu bac kan, tiep thu Quang Nam 80-20; 72-28" xfId="2818"/>
    <cellStyle name="3_Cau thuy dien Ban La (Cu Anh)_5. Du toan dien chieu sang" xfId="2819"/>
    <cellStyle name="3_Cau thuy dien Ban La (Cu Anh)_7. BC đau nam HK moi ( 17-10)" xfId="2820"/>
    <cellStyle name="3_Cau thuy dien Ban La (Cu Anh)_A1" xfId="2821"/>
    <cellStyle name="3_Cau thuy dien Ban La (Cu Anh)_A1_1" xfId="2822"/>
    <cellStyle name="3_Cau thuy dien Ban La (Cu Anh)_A1_B8" xfId="2823"/>
    <cellStyle name="3_Cau thuy dien Ban La (Cu Anh)_A1_THÀNH NAM 2003 " xfId="2824"/>
    <cellStyle name="3_Cau thuy dien Ban La (Cu Anh)_A2" xfId="2825"/>
    <cellStyle name="3_Cau thuy dien Ban La (Cu Anh)_A3" xfId="2826"/>
    <cellStyle name="3_Cau thuy dien Ban La (Cu Anh)_A3_1" xfId="2827"/>
    <cellStyle name="3_Cau thuy dien Ban La (Cu Anh)_A3_THÀNH NAM 2003 " xfId="2828"/>
    <cellStyle name="3_Cau thuy dien Ban La (Cu Anh)_A4" xfId="2829"/>
    <cellStyle name="3_Cau thuy dien Ban La (Cu Anh)_A5" xfId="2830"/>
    <cellStyle name="3_Cau thuy dien Ban La (Cu Anh)_A6" xfId="2831"/>
    <cellStyle name="3_Cau thuy dien Ban La (Cu Anh)_A6_1" xfId="2832"/>
    <cellStyle name="3_Cau thuy dien Ban La (Cu Anh)_A7" xfId="2833"/>
    <cellStyle name="3_Cau thuy dien Ban La (Cu Anh)_A7_1" xfId="2834"/>
    <cellStyle name="3_Cau thuy dien Ban La (Cu Anh)_A7_2" xfId="2835"/>
    <cellStyle name="3_Cau thuy dien Ban La (Cu Anh)_B5" xfId="2836"/>
    <cellStyle name="3_Cau thuy dien Ban La (Cu Anh)_B5_1" xfId="2837"/>
    <cellStyle name="3_Cau thuy dien Ban La (Cu Anh)_B6" xfId="2838"/>
    <cellStyle name="3_Cau thuy dien Ban La (Cu Anh)_B6_1" xfId="2839"/>
    <cellStyle name="3_Cau thuy dien Ban La (Cu Anh)_B7" xfId="2840"/>
    <cellStyle name="3_Cau thuy dien Ban La (Cu Anh)_B7_1" xfId="2841"/>
    <cellStyle name="3_Cau thuy dien Ban La (Cu Anh)_B8" xfId="2842"/>
    <cellStyle name="3_Cau thuy dien Ban La (Cu Anh)_bao cao chi xdcb 6 thang dau nam" xfId="2843"/>
    <cellStyle name="3_Cau thuy dien Ban La (Cu Anh)_BIEU 2 ngay 11 10" xfId="2844"/>
    <cellStyle name="3_Cau thuy dien Ban La (Cu Anh)_Bieu moi lam" xfId="2845"/>
    <cellStyle name="3_Cau thuy dien Ban La (Cu Anh)_BIEU SO 2 NGAY 4 10" xfId="2846"/>
    <cellStyle name="3_Cau thuy dien Ban La (Cu Anh)_Book1" xfId="2847"/>
    <cellStyle name="3_Cau thuy dien Ban La (Cu Anh)_M 20" xfId="2848"/>
    <cellStyle name="3_Cau thuy dien Ban La (Cu Anh)_M 20 2" xfId="2849"/>
    <cellStyle name="3_Cau thuy dien Ban La (Cu Anh)_M 20_13. Tong hop thang 9" xfId="2850"/>
    <cellStyle name="3_Cau thuy dien Ban La (Cu Anh)_M 20_A1" xfId="2851"/>
    <cellStyle name="3_Cau thuy dien Ban La (Cu Anh)_M 20_A3" xfId="2852"/>
    <cellStyle name="3_Cau thuy dien Ban La (Cu Anh)_M 20_A4" xfId="2853"/>
    <cellStyle name="3_Cau thuy dien Ban La (Cu Anh)_M 20_A6" xfId="2854"/>
    <cellStyle name="3_Cau thuy dien Ban La (Cu Anh)_M 20_A7" xfId="2855"/>
    <cellStyle name="3_Cau thuy dien Ban La (Cu Anh)_M 20_A7_1" xfId="2856"/>
    <cellStyle name="3_Cau thuy dien Ban La (Cu Anh)_M 20_B5" xfId="2857"/>
    <cellStyle name="3_Cau thuy dien Ban La (Cu Anh)_M 20_B6" xfId="2858"/>
    <cellStyle name="3_Cau thuy dien Ban La (Cu Anh)_M 20_B7" xfId="2859"/>
    <cellStyle name="3_Cau thuy dien Ban La (Cu Anh)_M 20_B8" xfId="2860"/>
    <cellStyle name="3_Cau thuy dien Ban La (Cu Anh)_M 20_Sheet1" xfId="2861"/>
    <cellStyle name="3_Cau thuy dien Ban La (Cu Anh)_M 20_Thạch Hà- báo cáo kỳ  thang 4 năm 2013 (version 1)" xfId="2862"/>
    <cellStyle name="3_Cau thuy dien Ban La (Cu Anh)_M 20_THÀNH NAM 2003 " xfId="2863"/>
    <cellStyle name="3_Cau thuy dien Ban La (Cu Anh)_M 6" xfId="2864"/>
    <cellStyle name="3_Cau thuy dien Ban La (Cu Anh)_M 6 2" xfId="2865"/>
    <cellStyle name="3_Cau thuy dien Ban La (Cu Anh)_M 6_13. Tong hop thang 9" xfId="2866"/>
    <cellStyle name="3_Cau thuy dien Ban La (Cu Anh)_M 6_A1" xfId="2867"/>
    <cellStyle name="3_Cau thuy dien Ban La (Cu Anh)_M 6_A3" xfId="2868"/>
    <cellStyle name="3_Cau thuy dien Ban La (Cu Anh)_M 6_A4" xfId="2869"/>
    <cellStyle name="3_Cau thuy dien Ban La (Cu Anh)_M 6_A6" xfId="2870"/>
    <cellStyle name="3_Cau thuy dien Ban La (Cu Anh)_M 6_A7" xfId="2871"/>
    <cellStyle name="3_Cau thuy dien Ban La (Cu Anh)_M 6_A7_1" xfId="2872"/>
    <cellStyle name="3_Cau thuy dien Ban La (Cu Anh)_M 6_B5" xfId="2873"/>
    <cellStyle name="3_Cau thuy dien Ban La (Cu Anh)_M 6_B6" xfId="2874"/>
    <cellStyle name="3_Cau thuy dien Ban La (Cu Anh)_M 6_B7" xfId="2875"/>
    <cellStyle name="3_Cau thuy dien Ban La (Cu Anh)_M 6_B8" xfId="2876"/>
    <cellStyle name="3_Cau thuy dien Ban La (Cu Anh)_M 6_Sheet1" xfId="2877"/>
    <cellStyle name="3_Cau thuy dien Ban La (Cu Anh)_M 6_Thạch Hà- báo cáo kỳ  thang 4 năm 2013 (version 1)" xfId="2878"/>
    <cellStyle name="3_Cau thuy dien Ban La (Cu Anh)_M 6_THÀNH NAM 2003 " xfId="2879"/>
    <cellStyle name="3_Cau thuy dien Ban La (Cu Anh)_M 7" xfId="2880"/>
    <cellStyle name="3_Cau thuy dien Ban La (Cu Anh)_M 7 2" xfId="2881"/>
    <cellStyle name="3_Cau thuy dien Ban La (Cu Anh)_M 7_13. Tong hop thang 9" xfId="2882"/>
    <cellStyle name="3_Cau thuy dien Ban La (Cu Anh)_M 7_A1" xfId="2883"/>
    <cellStyle name="3_Cau thuy dien Ban La (Cu Anh)_M 7_A3" xfId="2884"/>
    <cellStyle name="3_Cau thuy dien Ban La (Cu Anh)_M 7_A4" xfId="2885"/>
    <cellStyle name="3_Cau thuy dien Ban La (Cu Anh)_M 7_A6" xfId="2886"/>
    <cellStyle name="3_Cau thuy dien Ban La (Cu Anh)_M 7_A7" xfId="2887"/>
    <cellStyle name="3_Cau thuy dien Ban La (Cu Anh)_M 7_A7_1" xfId="2888"/>
    <cellStyle name="3_Cau thuy dien Ban La (Cu Anh)_M 7_B5" xfId="2889"/>
    <cellStyle name="3_Cau thuy dien Ban La (Cu Anh)_M 7_B6" xfId="2890"/>
    <cellStyle name="3_Cau thuy dien Ban La (Cu Anh)_M 7_B7" xfId="2891"/>
    <cellStyle name="3_Cau thuy dien Ban La (Cu Anh)_M 7_B8" xfId="2892"/>
    <cellStyle name="3_Cau thuy dien Ban La (Cu Anh)_M 7_Sheet1" xfId="2893"/>
    <cellStyle name="3_Cau thuy dien Ban La (Cu Anh)_M 7_Thạch Hà- báo cáo kỳ  thang 4 năm 2013 (version 1)" xfId="2894"/>
    <cellStyle name="3_Cau thuy dien Ban La (Cu Anh)_M 7_THÀNH NAM 2003 " xfId="2895"/>
    <cellStyle name="3_Cau thuy dien Ban La (Cu Anh)_M TH" xfId="2896"/>
    <cellStyle name="3_Cau thuy dien Ban La (Cu Anh)_M TH 2" xfId="2897"/>
    <cellStyle name="3_Cau thuy dien Ban La (Cu Anh)_M TH_13. Tong hop thang 9" xfId="2898"/>
    <cellStyle name="3_Cau thuy dien Ban La (Cu Anh)_M TH_A1" xfId="2899"/>
    <cellStyle name="3_Cau thuy dien Ban La (Cu Anh)_M TH_A3" xfId="2900"/>
    <cellStyle name="3_Cau thuy dien Ban La (Cu Anh)_M TH_A4" xfId="2901"/>
    <cellStyle name="3_Cau thuy dien Ban La (Cu Anh)_M TH_A6" xfId="2902"/>
    <cellStyle name="3_Cau thuy dien Ban La (Cu Anh)_M TH_A7" xfId="2903"/>
    <cellStyle name="3_Cau thuy dien Ban La (Cu Anh)_M TH_A7_1" xfId="2904"/>
    <cellStyle name="3_Cau thuy dien Ban La (Cu Anh)_M TH_B5" xfId="2905"/>
    <cellStyle name="3_Cau thuy dien Ban La (Cu Anh)_M TH_B6" xfId="2906"/>
    <cellStyle name="3_Cau thuy dien Ban La (Cu Anh)_M TH_B7" xfId="2907"/>
    <cellStyle name="3_Cau thuy dien Ban La (Cu Anh)_M TH_B8" xfId="2908"/>
    <cellStyle name="3_Cau thuy dien Ban La (Cu Anh)_M TH_Sheet1" xfId="2909"/>
    <cellStyle name="3_Cau thuy dien Ban La (Cu Anh)_M TH_Thạch Hà- báo cáo kỳ  thang 4 năm 2013 (version 1)" xfId="2910"/>
    <cellStyle name="3_Cau thuy dien Ban La (Cu Anh)_M TH_THÀNH NAM 2003 " xfId="2911"/>
    <cellStyle name="3_Cau thuy dien Ban La (Cu Anh)_M3" xfId="2912"/>
    <cellStyle name="3_Cau thuy dien Ban La (Cu Anh)_M8" xfId="2913"/>
    <cellStyle name="3_Cau thuy dien Ban La (Cu Anh)_Phụ luc goi 5" xfId="2914"/>
    <cellStyle name="3_Cau thuy dien Ban La (Cu Anh)_Phụ luc goi 5 2" xfId="2915"/>
    <cellStyle name="3_Cau thuy dien Ban La (Cu Anh)_Phụ luc goi 5_TONG HOP QUYET TOAN THANH PHO 2013" xfId="2916"/>
    <cellStyle name="3_Cau thuy dien Ban La (Cu Anh)_Sheet1" xfId="2917"/>
    <cellStyle name="3_Cau thuy dien Ban La (Cu Anh)_Sheet1_1" xfId="2918"/>
    <cellStyle name="3_Cau thuy dien Ban La (Cu Anh)_Sheet1_B8" xfId="2919"/>
    <cellStyle name="3_Cau thuy dien Ban La (Cu Anh)_Sheet2" xfId="2920"/>
    <cellStyle name="3_Cau thuy dien Ban La (Cu Anh)_T1" xfId="2921"/>
    <cellStyle name="3_Cau thuy dien Ban La (Cu Anh)_T1 (2)" xfId="2922"/>
    <cellStyle name="3_Cau thuy dien Ban La (Cu Anh)_T1 (2)_Thạch Hà- báo cáo kỳ  thang 4 năm 2013" xfId="2923"/>
    <cellStyle name="3_Cau thuy dien Ban La (Cu Anh)_T1_Thạch Hà- báo cáo kỳ  thang 4 năm 2013" xfId="2924"/>
    <cellStyle name="3_Cau thuy dien Ban La (Cu Anh)_T-Bao cao chi 6 thang" xfId="2925"/>
    <cellStyle name="3_Cau thuy dien Ban La (Cu Anh)_Thạch Hà- báo cáo kỳ  thang 4 năm 2013" xfId="2926"/>
    <cellStyle name="3_Cau thuy dien Ban La (Cu Anh)_Thạch Hà- Báo cáo tháng 4 năm 2013" xfId="2927"/>
    <cellStyle name="3_Cau thuy dien Ban La (Cu Anh)_TONG HOP QUYET TOAN THANH PHO 2013" xfId="2928"/>
    <cellStyle name="3_Cau thuy dien Ban La (Cu Anh)_Xl0000087" xfId="2929"/>
    <cellStyle name="3_CAU XOP XANG II(su­a)" xfId="2930"/>
    <cellStyle name="3_Chau Thon - Tan Xuan (KCS 8-12-06)" xfId="2931"/>
    <cellStyle name="3_Chi phi KS" xfId="2932"/>
    <cellStyle name="3_cong" xfId="2933"/>
    <cellStyle name="3_cuong sua 9.10" xfId="2934"/>
    <cellStyle name="3_Dakt-Cau tinh Hua Phan" xfId="2935"/>
    <cellStyle name="3_DIEN" xfId="2936"/>
    <cellStyle name="3_Dieu phoi dat goi 1" xfId="2937"/>
    <cellStyle name="3_Dieu phoi dat goi 1_5. Du toan dien chieu sang" xfId="2938"/>
    <cellStyle name="3_Dieu phoi dat goi 2" xfId="2939"/>
    <cellStyle name="3_Dieu phoi dat goi 2_5. Du toan dien chieu sang" xfId="2940"/>
    <cellStyle name="3_Dinh muc thiet ke" xfId="2941"/>
    <cellStyle name="3_DONGIA" xfId="2942"/>
    <cellStyle name="3_DT Kha thi ngay 11-2-06" xfId="2943"/>
    <cellStyle name="3_DT KS Cam LAc-10-05-07" xfId="2944"/>
    <cellStyle name="3_DT KT ngay 10-9-2005" xfId="2945"/>
    <cellStyle name="3_DT ngay 04-01-2006" xfId="2946"/>
    <cellStyle name="3_DT ngay 04-01-2006_5. Du toan dien chieu sang" xfId="2947"/>
    <cellStyle name="3_DT ngay 11-4-2006" xfId="2948"/>
    <cellStyle name="3_DT ngay 11-4-2006_5. Du toan dien chieu sang" xfId="2949"/>
    <cellStyle name="3_DT ngay 15-11-05" xfId="2950"/>
    <cellStyle name="3_DT R1 duyet" xfId="2951"/>
    <cellStyle name="3_DT theo DM24" xfId="2952"/>
    <cellStyle name="3_DT Yen Na - Yen Tinh Theo 51 bu may CT8" xfId="2953"/>
    <cellStyle name="3_Dtdchinh2397" xfId="2954"/>
    <cellStyle name="3_Dtdchinh2397 2" xfId="2955"/>
    <cellStyle name="3_Dtdchinh2397_Phụ luc goi 5" xfId="2956"/>
    <cellStyle name="3_Dtdchinh2397_TONG HOP QUYET TOAN THANH PHO 2013" xfId="2957"/>
    <cellStyle name="3_DTXL goi 11(20-9-05)" xfId="2958"/>
    <cellStyle name="3_du toan" xfId="2959"/>
    <cellStyle name="3_du toan (03-11-05)" xfId="2960"/>
    <cellStyle name="3_Du toan (12-05-2005) Tham dinh" xfId="2961"/>
    <cellStyle name="3_Du toan (12-05-2005) Tham dinh_5. Du toan dien chieu sang" xfId="2962"/>
    <cellStyle name="3_Du toan (23-05-2005) Tham dinh" xfId="2963"/>
    <cellStyle name="3_Du toan (23-05-2005) Tham dinh_5. Du toan dien chieu sang" xfId="2964"/>
    <cellStyle name="3_Du toan (5 - 04 - 2004)" xfId="2965"/>
    <cellStyle name="3_Du toan (5 - 04 - 2004)_5. Du toan dien chieu sang" xfId="2966"/>
    <cellStyle name="3_Du toan (6-3-2005)" xfId="2967"/>
    <cellStyle name="3_Du toan (Ban A)" xfId="2968"/>
    <cellStyle name="3_Du toan (Ban A)_5. Du toan dien chieu sang" xfId="2969"/>
    <cellStyle name="3_Du toan (ngay 13 - 07 - 2004)" xfId="2970"/>
    <cellStyle name="3_Du toan (ngay 13 - 07 - 2004)_5. Du toan dien chieu sang" xfId="2971"/>
    <cellStyle name="3_Du toan (ngay 25-9-06)" xfId="2972"/>
    <cellStyle name="3_Du toan 558 (Km17+508.12 - Km 22)" xfId="2973"/>
    <cellStyle name="3_Du toan 558 (Km17+508.12 - Km 22) 2" xfId="2974"/>
    <cellStyle name="3_Du toan 558 (Km17+508.12 - Km 22) 2_THÀNH NAM 2003 " xfId="2975"/>
    <cellStyle name="3_Du toan 558 (Km17+508.12 - Km 22) 3" xfId="2976"/>
    <cellStyle name="3_Du toan 558 (Km17+508.12 - Km 22) 4" xfId="2977"/>
    <cellStyle name="3_Du toan 558 (Km17+508.12 - Km 22) 5" xfId="2978"/>
    <cellStyle name="3_Du toan 558 (Km17+508.12 - Km 22)_1009030 TW chi vong II pan bo lua ra (update dan so-thuy loi phi 30-9-2010)(bac ninh-quang ngai)final chinh Da Nang" xfId="2979"/>
    <cellStyle name="3_Du toan 558 (Km17+508.12 - Km 22)_1009030 TW chi vong II pan bo lua ra (update dan so-thuy loi phi 30-9-2010)(bac ninh-quang ngai)final chinh Da Nang_CQ XAC DINH MAT BANG 2016 (Quảng Trị)" xfId="2980"/>
    <cellStyle name="3_Du toan 558 (Km17+508.12 - Km 22)_1009030 TW chi vong II pan bo lua ra (update dan so-thuy loi phi 30-9-2010)(bac ninh-quang ngai)final chinh Da Nang_CQ XAC DINH MAT BANG 2016 Thanh Hoa" xfId="2981"/>
    <cellStyle name="3_Du toan 558 (Km17+508.12 - Km 22)_108 - CBCC xa - nam 2015 - Kim dot 2" xfId="2982"/>
    <cellStyle name="3_Du toan 558 (Km17+508.12 - Km 22)_13. Tong hop thang 9" xfId="2983"/>
    <cellStyle name="3_Du toan 558 (Km17+508.12 - Km 22)_131114- Bieu giao du toan CTMTQG 2014 giao" xfId="2984"/>
    <cellStyle name="3_Du toan 558 (Km17+508.12 - Km 22)_160505 BIEU CHI NSDP TREN DAU DAN (BAO GÔM BSCMT)" xfId="2985"/>
    <cellStyle name="3_Du toan 558 (Km17+508.12 - Km 22)_160627 Dinh muc chi thuong xuyen 2017 -73% - 72-28 theo can doi cua TCT" xfId="2986"/>
    <cellStyle name="3_Du toan 558 (Km17+508.12 - Km 22)_160627 tinh dieu tiet cho 3 dp tiep thu bac kan, tiep thu Quang Nam 80-20; 72-28" xfId="2987"/>
    <cellStyle name="3_Du toan 558 (Km17+508.12 - Km 22)_5. Du toan dien chieu sang" xfId="2988"/>
    <cellStyle name="3_Du toan 558 (Km17+508.12 - Km 22)_7. BC đau nam HK moi ( 17-10)" xfId="2989"/>
    <cellStyle name="3_Du toan 558 (Km17+508.12 - Km 22)_A1" xfId="2990"/>
    <cellStyle name="3_Du toan 558 (Km17+508.12 - Km 22)_A1_1" xfId="2991"/>
    <cellStyle name="3_Du toan 558 (Km17+508.12 - Km 22)_A1_B8" xfId="2992"/>
    <cellStyle name="3_Du toan 558 (Km17+508.12 - Km 22)_A1_THÀNH NAM 2003 " xfId="2993"/>
    <cellStyle name="3_Du toan 558 (Km17+508.12 - Km 22)_A2" xfId="2994"/>
    <cellStyle name="3_Du toan 558 (Km17+508.12 - Km 22)_A3" xfId="2995"/>
    <cellStyle name="3_Du toan 558 (Km17+508.12 - Km 22)_A3_1" xfId="2996"/>
    <cellStyle name="3_Du toan 558 (Km17+508.12 - Km 22)_A3_THÀNH NAM 2003 " xfId="2997"/>
    <cellStyle name="3_Du toan 558 (Km17+508.12 - Km 22)_A4" xfId="2998"/>
    <cellStyle name="3_Du toan 558 (Km17+508.12 - Km 22)_A5" xfId="2999"/>
    <cellStyle name="3_Du toan 558 (Km17+508.12 - Km 22)_A6" xfId="3000"/>
    <cellStyle name="3_Du toan 558 (Km17+508.12 - Km 22)_A6_1" xfId="3001"/>
    <cellStyle name="3_Du toan 558 (Km17+508.12 - Km 22)_A7" xfId="3002"/>
    <cellStyle name="3_Du toan 558 (Km17+508.12 - Km 22)_A7_1" xfId="3003"/>
    <cellStyle name="3_Du toan 558 (Km17+508.12 - Km 22)_A7_2" xfId="3004"/>
    <cellStyle name="3_Du toan 558 (Km17+508.12 - Km 22)_B5" xfId="3005"/>
    <cellStyle name="3_Du toan 558 (Km17+508.12 - Km 22)_B5_1" xfId="3006"/>
    <cellStyle name="3_Du toan 558 (Km17+508.12 - Km 22)_B6" xfId="3007"/>
    <cellStyle name="3_Du toan 558 (Km17+508.12 - Km 22)_B6_1" xfId="3008"/>
    <cellStyle name="3_Du toan 558 (Km17+508.12 - Km 22)_B7" xfId="3009"/>
    <cellStyle name="3_Du toan 558 (Km17+508.12 - Km 22)_B7_1" xfId="3010"/>
    <cellStyle name="3_Du toan 558 (Km17+508.12 - Km 22)_B8" xfId="3011"/>
    <cellStyle name="3_Du toan 558 (Km17+508.12 - Km 22)_bao cao chi xdcb 6 thang dau nam" xfId="3012"/>
    <cellStyle name="3_Du toan 558 (Km17+508.12 - Km 22)_BIEU 2 ngay 11 10" xfId="3013"/>
    <cellStyle name="3_Du toan 558 (Km17+508.12 - Km 22)_Bieu moi lam" xfId="3014"/>
    <cellStyle name="3_Du toan 558 (Km17+508.12 - Km 22)_BIEU SO 2 NGAY 4 10" xfId="3015"/>
    <cellStyle name="3_Du toan 558 (Km17+508.12 - Km 22)_Book1" xfId="3016"/>
    <cellStyle name="3_Du toan 558 (Km17+508.12 - Km 22)_M 20" xfId="3017"/>
    <cellStyle name="3_Du toan 558 (Km17+508.12 - Km 22)_M 20 2" xfId="3018"/>
    <cellStyle name="3_Du toan 558 (Km17+508.12 - Km 22)_M 20_13. Tong hop thang 9" xfId="3019"/>
    <cellStyle name="3_Du toan 558 (Km17+508.12 - Km 22)_M 20_A1" xfId="3020"/>
    <cellStyle name="3_Du toan 558 (Km17+508.12 - Km 22)_M 20_A3" xfId="3021"/>
    <cellStyle name="3_Du toan 558 (Km17+508.12 - Km 22)_M 20_A4" xfId="3022"/>
    <cellStyle name="3_Du toan 558 (Km17+508.12 - Km 22)_M 20_A6" xfId="3023"/>
    <cellStyle name="3_Du toan 558 (Km17+508.12 - Km 22)_M 20_A7" xfId="3024"/>
    <cellStyle name="3_Du toan 558 (Km17+508.12 - Km 22)_M 20_A7_1" xfId="3025"/>
    <cellStyle name="3_Du toan 558 (Km17+508.12 - Km 22)_M 20_B5" xfId="3026"/>
    <cellStyle name="3_Du toan 558 (Km17+508.12 - Km 22)_M 20_B6" xfId="3027"/>
    <cellStyle name="3_Du toan 558 (Km17+508.12 - Km 22)_M 20_B7" xfId="3028"/>
    <cellStyle name="3_Du toan 558 (Km17+508.12 - Km 22)_M 20_B8" xfId="3029"/>
    <cellStyle name="3_Du toan 558 (Km17+508.12 - Km 22)_M 20_Sheet1" xfId="3030"/>
    <cellStyle name="3_Du toan 558 (Km17+508.12 - Km 22)_M 20_Thạch Hà- báo cáo kỳ  thang 4 năm 2013 (version 1)" xfId="3031"/>
    <cellStyle name="3_Du toan 558 (Km17+508.12 - Km 22)_M 20_THÀNH NAM 2003 " xfId="3032"/>
    <cellStyle name="3_Du toan 558 (Km17+508.12 - Km 22)_M 6" xfId="3033"/>
    <cellStyle name="3_Du toan 558 (Km17+508.12 - Km 22)_M 6 2" xfId="3034"/>
    <cellStyle name="3_Du toan 558 (Km17+508.12 - Km 22)_M 6_13. Tong hop thang 9" xfId="3035"/>
    <cellStyle name="3_Du toan 558 (Km17+508.12 - Km 22)_M 6_A1" xfId="3036"/>
    <cellStyle name="3_Du toan 558 (Km17+508.12 - Km 22)_M 6_A3" xfId="3037"/>
    <cellStyle name="3_Du toan 558 (Km17+508.12 - Km 22)_M 6_A4" xfId="3038"/>
    <cellStyle name="3_Du toan 558 (Km17+508.12 - Km 22)_M 6_A6" xfId="3039"/>
    <cellStyle name="3_Du toan 558 (Km17+508.12 - Km 22)_M 6_A7" xfId="3040"/>
    <cellStyle name="3_Du toan 558 (Km17+508.12 - Km 22)_M 6_A7_1" xfId="3041"/>
    <cellStyle name="3_Du toan 558 (Km17+508.12 - Km 22)_M 6_B5" xfId="3042"/>
    <cellStyle name="3_Du toan 558 (Km17+508.12 - Km 22)_M 6_B6" xfId="3043"/>
    <cellStyle name="3_Du toan 558 (Km17+508.12 - Km 22)_M 6_B7" xfId="3044"/>
    <cellStyle name="3_Du toan 558 (Km17+508.12 - Km 22)_M 6_B8" xfId="3045"/>
    <cellStyle name="3_Du toan 558 (Km17+508.12 - Km 22)_M 6_Sheet1" xfId="3046"/>
    <cellStyle name="3_Du toan 558 (Km17+508.12 - Km 22)_M 6_Thạch Hà- báo cáo kỳ  thang 4 năm 2013 (version 1)" xfId="3047"/>
    <cellStyle name="3_Du toan 558 (Km17+508.12 - Km 22)_M 6_THÀNH NAM 2003 " xfId="3048"/>
    <cellStyle name="3_Du toan 558 (Km17+508.12 - Km 22)_M 7" xfId="3049"/>
    <cellStyle name="3_Du toan 558 (Km17+508.12 - Km 22)_M 7 2" xfId="3050"/>
    <cellStyle name="3_Du toan 558 (Km17+508.12 - Km 22)_M 7_13. Tong hop thang 9" xfId="3051"/>
    <cellStyle name="3_Du toan 558 (Km17+508.12 - Km 22)_M 7_A1" xfId="3052"/>
    <cellStyle name="3_Du toan 558 (Km17+508.12 - Km 22)_M 7_A3" xfId="3053"/>
    <cellStyle name="3_Du toan 558 (Km17+508.12 - Km 22)_M 7_A4" xfId="3054"/>
    <cellStyle name="3_Du toan 558 (Km17+508.12 - Km 22)_M 7_A6" xfId="3055"/>
    <cellStyle name="3_Du toan 558 (Km17+508.12 - Km 22)_M 7_A7" xfId="3056"/>
    <cellStyle name="3_Du toan 558 (Km17+508.12 - Km 22)_M 7_A7_1" xfId="3057"/>
    <cellStyle name="3_Du toan 558 (Km17+508.12 - Km 22)_M 7_B5" xfId="3058"/>
    <cellStyle name="3_Du toan 558 (Km17+508.12 - Km 22)_M 7_B6" xfId="3059"/>
    <cellStyle name="3_Du toan 558 (Km17+508.12 - Km 22)_M 7_B7" xfId="3060"/>
    <cellStyle name="3_Du toan 558 (Km17+508.12 - Km 22)_M 7_B8" xfId="3061"/>
    <cellStyle name="3_Du toan 558 (Km17+508.12 - Km 22)_M 7_Sheet1" xfId="3062"/>
    <cellStyle name="3_Du toan 558 (Km17+508.12 - Km 22)_M 7_Thạch Hà- báo cáo kỳ  thang 4 năm 2013 (version 1)" xfId="3063"/>
    <cellStyle name="3_Du toan 558 (Km17+508.12 - Km 22)_M 7_THÀNH NAM 2003 " xfId="3064"/>
    <cellStyle name="3_Du toan 558 (Km17+508.12 - Km 22)_M TH" xfId="3065"/>
    <cellStyle name="3_Du toan 558 (Km17+508.12 - Km 22)_M TH 2" xfId="3066"/>
    <cellStyle name="3_Du toan 558 (Km17+508.12 - Km 22)_M TH_13. Tong hop thang 9" xfId="3067"/>
    <cellStyle name="3_Du toan 558 (Km17+508.12 - Km 22)_M TH_A1" xfId="3068"/>
    <cellStyle name="3_Du toan 558 (Km17+508.12 - Km 22)_M TH_A3" xfId="3069"/>
    <cellStyle name="3_Du toan 558 (Km17+508.12 - Km 22)_M TH_A4" xfId="3070"/>
    <cellStyle name="3_Du toan 558 (Km17+508.12 - Km 22)_M TH_A6" xfId="3071"/>
    <cellStyle name="3_Du toan 558 (Km17+508.12 - Km 22)_M TH_A7" xfId="3072"/>
    <cellStyle name="3_Du toan 558 (Km17+508.12 - Km 22)_M TH_A7_1" xfId="3073"/>
    <cellStyle name="3_Du toan 558 (Km17+508.12 - Km 22)_M TH_B5" xfId="3074"/>
    <cellStyle name="3_Du toan 558 (Km17+508.12 - Km 22)_M TH_B6" xfId="3075"/>
    <cellStyle name="3_Du toan 558 (Km17+508.12 - Km 22)_M TH_B7" xfId="3076"/>
    <cellStyle name="3_Du toan 558 (Km17+508.12 - Km 22)_M TH_B8" xfId="3077"/>
    <cellStyle name="3_Du toan 558 (Km17+508.12 - Km 22)_M TH_Sheet1" xfId="3078"/>
    <cellStyle name="3_Du toan 558 (Km17+508.12 - Km 22)_M TH_Thạch Hà- báo cáo kỳ  thang 4 năm 2013 (version 1)" xfId="3079"/>
    <cellStyle name="3_Du toan 558 (Km17+508.12 - Km 22)_M TH_THÀNH NAM 2003 " xfId="3080"/>
    <cellStyle name="3_Du toan 558 (Km17+508.12 - Km 22)_M3" xfId="3081"/>
    <cellStyle name="3_Du toan 558 (Km17+508.12 - Km 22)_M8" xfId="3082"/>
    <cellStyle name="3_Du toan 558 (Km17+508.12 - Km 22)_Phụ luc goi 5" xfId="3083"/>
    <cellStyle name="3_Du toan 558 (Km17+508.12 - Km 22)_Phụ luc goi 5 2" xfId="3084"/>
    <cellStyle name="3_Du toan 558 (Km17+508.12 - Km 22)_Phụ luc goi 5_TONG HOP QUYET TOAN THANH PHO 2013" xfId="3085"/>
    <cellStyle name="3_Du toan 558 (Km17+508.12 - Km 22)_Sheet1" xfId="3086"/>
    <cellStyle name="3_Du toan 558 (Km17+508.12 - Km 22)_Sheet1_1" xfId="3087"/>
    <cellStyle name="3_Du toan 558 (Km17+508.12 - Km 22)_Sheet1_B8" xfId="3088"/>
    <cellStyle name="3_Du toan 558 (Km17+508.12 - Km 22)_Sheet2" xfId="3089"/>
    <cellStyle name="3_Du toan 558 (Km17+508.12 - Km 22)_T1" xfId="3090"/>
    <cellStyle name="3_Du toan 558 (Km17+508.12 - Km 22)_T1 (2)" xfId="3091"/>
    <cellStyle name="3_Du toan 558 (Km17+508.12 - Km 22)_T1 (2)_Thạch Hà- báo cáo kỳ  thang 4 năm 2013" xfId="3092"/>
    <cellStyle name="3_Du toan 558 (Km17+508.12 - Km 22)_T1_Thạch Hà- báo cáo kỳ  thang 4 năm 2013" xfId="3093"/>
    <cellStyle name="3_Du toan 558 (Km17+508.12 - Km 22)_T-Bao cao chi 6 thang" xfId="3094"/>
    <cellStyle name="3_Du toan 558 (Km17+508.12 - Km 22)_Thạch Hà- báo cáo kỳ  thang 4 năm 2013" xfId="3095"/>
    <cellStyle name="3_Du toan 558 (Km17+508.12 - Km 22)_Thạch Hà- Báo cáo tháng 4 năm 2013" xfId="3096"/>
    <cellStyle name="3_Du toan 558 (Km17+508.12 - Km 22)_TONG HOP QUYET TOAN THANH PHO 2013" xfId="3097"/>
    <cellStyle name="3_Du toan 558 (Km17+508.12 - Km 22)_Xl0000087" xfId="3098"/>
    <cellStyle name="3_Du toan bo sung (11-2004)" xfId="3099"/>
    <cellStyle name="3_Du toan Cang Vung Ang (Tham tra 3-11-06)" xfId="3100"/>
    <cellStyle name="3_Du toan Cang Vung Ang ngay 09-8-06 " xfId="3101"/>
    <cellStyle name="3_Du toan dieu chin theo don gia moi (1-2-2007)" xfId="3102"/>
    <cellStyle name="3_Du toan Goi 1" xfId="3103"/>
    <cellStyle name="3_Du toan Goi 1_5. Du toan dien chieu sang" xfId="3104"/>
    <cellStyle name="3_du toan goi 12" xfId="3105"/>
    <cellStyle name="3_Du toan Goi 2" xfId="3106"/>
    <cellStyle name="3_Du toan Goi 2_5. Du toan dien chieu sang" xfId="3107"/>
    <cellStyle name="3_Du toan Huong Lam - Ban Giang (ngay28-11-06)" xfId="3108"/>
    <cellStyle name="3_Du toan KT-TCsua theo TT 03 - YC 471" xfId="3109"/>
    <cellStyle name="3_Du toan KT-TCsua theo TT 03 - YC 471_5. Du toan dien chieu sang" xfId="3110"/>
    <cellStyle name="3_Du toan ngay (28-10-2005)" xfId="3111"/>
    <cellStyle name="3_Du toan ngay (28-10-2005)_5. Du toan dien chieu sang" xfId="3112"/>
    <cellStyle name="3_Du toan ngay 1-9-2004 (version 1)" xfId="3113"/>
    <cellStyle name="3_Du toan ngay 1-9-2004 (version 1)_5. Du toan dien chieu sang" xfId="3114"/>
    <cellStyle name="3_Du toan Phuong lam" xfId="3115"/>
    <cellStyle name="3_Du toan QL 27 (23-12-2005)" xfId="3116"/>
    <cellStyle name="3_Du toan QL 27 (23-12-2005)_5. Du toan dien chieu sang" xfId="3117"/>
    <cellStyle name="3_DuAnKT ngay 11-2-2006" xfId="3118"/>
    <cellStyle name="3_DuAnKT ngay 11-2-2006_5. Du toan dien chieu sang" xfId="3119"/>
    <cellStyle name="3_DUONGNOIVUNG-QTHANG-QLUU" xfId="3120"/>
    <cellStyle name="3_Dutoan xuatban" xfId="3121"/>
    <cellStyle name="3_Dutoan xuatbanlan2" xfId="3122"/>
    <cellStyle name="3_Dutoan(SGTL)" xfId="3123"/>
    <cellStyle name="3_Duyet DT-KTTC(GDI)QD so 790" xfId="3124"/>
    <cellStyle name="3_Gia goi 1" xfId="3125"/>
    <cellStyle name="3_Gia_VL cau-JIBIC-Ha-tinh" xfId="3126"/>
    <cellStyle name="3_Gia_VL cau-JIBIC-Ha-tinh_5. Du toan dien chieu sang" xfId="3127"/>
    <cellStyle name="3_Gia_VLQL48_duyet " xfId="3128"/>
    <cellStyle name="3_Gia_VLQL48_duyet _131114- Bieu giao du toan CTMTQG 2014 giao" xfId="3129"/>
    <cellStyle name="3_Gia_VLQL48_duyet _5. Du toan dien chieu sang" xfId="3130"/>
    <cellStyle name="3_Gia_VLQL48_duyet _Phụ luc goi 5" xfId="3131"/>
    <cellStyle name="3_Gia_VLQL48_duyet _Phụ luc goi 5 2" xfId="3132"/>
    <cellStyle name="3_Gia_VLQL48_duyet _Phụ luc goi 5_TONG HOP QUYET TOAN THANH PHO 2013" xfId="3133"/>
    <cellStyle name="3_goi 1" xfId="3134"/>
    <cellStyle name="3_Goi 1 (TT04)" xfId="3135"/>
    <cellStyle name="3_goi 1 duyet theo luong mo (an)" xfId="3136"/>
    <cellStyle name="3_Goi 1_1" xfId="3137"/>
    <cellStyle name="3_Goi 1_1_5. Du toan dien chieu sang" xfId="3138"/>
    <cellStyle name="3_Goi so 1" xfId="3139"/>
    <cellStyle name="3_Goi thau so 2 (20-6-2006)" xfId="3140"/>
    <cellStyle name="3_Goi02(25-05-2006)" xfId="3141"/>
    <cellStyle name="3_Goi02(25-05-2006)_5. Du toan dien chieu sang" xfId="3142"/>
    <cellStyle name="3_Goi1N206" xfId="3143"/>
    <cellStyle name="3_Goi1N206_5. Du toan dien chieu sang" xfId="3144"/>
    <cellStyle name="3_Goi2N206" xfId="3145"/>
    <cellStyle name="3_Goi2N206_5. Du toan dien chieu sang" xfId="3146"/>
    <cellStyle name="3_Goi4N216" xfId="3147"/>
    <cellStyle name="3_Goi4N216_5. Du toan dien chieu sang" xfId="3148"/>
    <cellStyle name="3_Goi5N216" xfId="3149"/>
    <cellStyle name="3_Goi5N216_5. Du toan dien chieu sang" xfId="3150"/>
    <cellStyle name="3_Hoi Song" xfId="3151"/>
    <cellStyle name="3_HT-LO" xfId="3152"/>
    <cellStyle name="3_HT-LO_5. Du toan dien chieu sang" xfId="3153"/>
    <cellStyle name="3_Khoi luong" xfId="3154"/>
    <cellStyle name="3_Khoi luong doan 1" xfId="3155"/>
    <cellStyle name="3_Khoi luong doan 1_5. Du toan dien chieu sang" xfId="3156"/>
    <cellStyle name="3_Khoi luong doan 2" xfId="3157"/>
    <cellStyle name="3_Khoi luong goi 1-QL4D" xfId="3158"/>
    <cellStyle name="3_Khoi Luong Hoang Truong - Hoang Phu" xfId="3159"/>
    <cellStyle name="3_Khoi Luong Hoang Truong - Hoang Phu_5. Du toan dien chieu sang" xfId="3160"/>
    <cellStyle name="3_Khoi luong QL8B" xfId="3161"/>
    <cellStyle name="3_Khoi luong_5. Du toan dien chieu sang" xfId="3162"/>
    <cellStyle name="3_KL" xfId="3163"/>
    <cellStyle name="3_KL goi 1" xfId="3164"/>
    <cellStyle name="3_KL goi 1 2" xfId="3165"/>
    <cellStyle name="3_KL goi 1_TONG HOP QUYET TOAN THANH PHO 2013" xfId="3166"/>
    <cellStyle name="3_Kl6-6-05" xfId="3167"/>
    <cellStyle name="3_Kldoan3" xfId="3168"/>
    <cellStyle name="3_Klnutgiao" xfId="3169"/>
    <cellStyle name="3_KLPA2s" xfId="3170"/>
    <cellStyle name="3_KlQdinhduyet" xfId="3171"/>
    <cellStyle name="3_KlQdinhduyet_131114- Bieu giao du toan CTMTQG 2014 giao" xfId="3172"/>
    <cellStyle name="3_KlQdinhduyet_5. Du toan dien chieu sang" xfId="3173"/>
    <cellStyle name="3_KlQdinhduyet_Phụ luc goi 5" xfId="3174"/>
    <cellStyle name="3_KlQdinhduyet_Phụ luc goi 5 2" xfId="3175"/>
    <cellStyle name="3_KlQdinhduyet_Phụ luc goi 5_TONG HOP QUYET TOAN THANH PHO 2013" xfId="3176"/>
    <cellStyle name="3_KlQL4goi5KCS" xfId="3177"/>
    <cellStyle name="3_Kltayth" xfId="3178"/>
    <cellStyle name="3_KltaythQDduyet" xfId="3179"/>
    <cellStyle name="3_Kluong4-2004" xfId="3180"/>
    <cellStyle name="3_Kluong4-2004_5. Du toan dien chieu sang" xfId="3181"/>
    <cellStyle name="3_Km329-Km350 (7-6)" xfId="3182"/>
    <cellStyle name="3_Km4-Km8+800" xfId="3183"/>
    <cellStyle name="3_Km4-Km8+800 2" xfId="3184"/>
    <cellStyle name="3_Km4-Km8+800_TONG HOP QUYET TOAN THANH PHO 2013" xfId="3185"/>
    <cellStyle name="3_Long_Lien_Phuong_BVTC" xfId="3186"/>
    <cellStyle name="3_Luong A6" xfId="3187"/>
    <cellStyle name="3_M3" xfId="3188"/>
    <cellStyle name="3_M8" xfId="3189"/>
    <cellStyle name="3_maugiacotaluy" xfId="3190"/>
    <cellStyle name="3_My Thanh Son Thanh" xfId="3191"/>
    <cellStyle name="3_Nhom I" xfId="3192"/>
    <cellStyle name="3_Nhom I_5. Du toan dien chieu sang" xfId="3193"/>
    <cellStyle name="3_Project N.Du" xfId="3194"/>
    <cellStyle name="3_Project N.Du.dien" xfId="3195"/>
    <cellStyle name="3_Project N.Du_5. Du toan dien chieu sang" xfId="3196"/>
    <cellStyle name="3_Project QL4" xfId="3197"/>
    <cellStyle name="3_Project QL4 goi 7" xfId="3198"/>
    <cellStyle name="3_Project QL4 goi 7_5. Du toan dien chieu sang" xfId="3199"/>
    <cellStyle name="3_Project QL4 goi5" xfId="3200"/>
    <cellStyle name="3_Project QL4 goi8" xfId="3201"/>
    <cellStyle name="3_QL1A-SUA2005" xfId="3202"/>
    <cellStyle name="3_QL1A-SUA2005_5. Du toan dien chieu sang" xfId="3203"/>
    <cellStyle name="3_Sheet1" xfId="3204"/>
    <cellStyle name="3_Sheet1 2" xfId="3205"/>
    <cellStyle name="3_Sheet1_B8" xfId="3206"/>
    <cellStyle name="3_Sheet2" xfId="3207"/>
    <cellStyle name="3_SuoiTon" xfId="3208"/>
    <cellStyle name="3_SuoiTon_5. Du toan dien chieu sang" xfId="3209"/>
    <cellStyle name="3_t" xfId="3210"/>
    <cellStyle name="3_T1" xfId="3211"/>
    <cellStyle name="3_T1 (2)" xfId="3212"/>
    <cellStyle name="3_T1 (2)_Thạch Hà- báo cáo kỳ  thang 4 năm 2013" xfId="3213"/>
    <cellStyle name="3_T1_Thạch Hà- báo cáo kỳ  thang 4 năm 2013" xfId="3214"/>
    <cellStyle name="3_Tay THoa" xfId="3215"/>
    <cellStyle name="3_Tay THoa_5. Du toan dien chieu sang" xfId="3216"/>
    <cellStyle name="3_TDT VINH - DUYET (CAU+DUONG)" xfId="3217"/>
    <cellStyle name="3_Thạch Hà- báo cáo kỳ  thang 4 năm 2013" xfId="3218"/>
    <cellStyle name="3_Thạch Hà- Báo cáo tháng 4 năm 2013" xfId="3219"/>
    <cellStyle name="3_Tham tra (8-11)1" xfId="3220"/>
    <cellStyle name="3_THKLsua_cuoi" xfId="3221"/>
    <cellStyle name="3_Tinh KLHC goi 1" xfId="3222"/>
    <cellStyle name="3_tmthiet ke" xfId="3223"/>
    <cellStyle name="3_tmthiet ke1" xfId="3224"/>
    <cellStyle name="3_Tong hop DT dieu chinh duong 38-95" xfId="3225"/>
    <cellStyle name="3_Tong hop khoi luong duong 557 (30-5-2006)" xfId="3226"/>
    <cellStyle name="3_tong hop kl nen mat" xfId="3227"/>
    <cellStyle name="3_Tong muc dau tu" xfId="3228"/>
    <cellStyle name="3_Tong muc KT 20-11 Tan Huong Tuyen2" xfId="3229"/>
    <cellStyle name="3_TT C1 QL7-ql482" xfId="3230"/>
    <cellStyle name="3_Tuyen so 1-Km0+00 - Km0+852.56" xfId="3231"/>
    <cellStyle name="3_Tuyen so 1-Km0+00 - Km0+852.56_5. Du toan dien chieu sang" xfId="3232"/>
    <cellStyle name="3_TV sua ngay 02-08-06" xfId="3233"/>
    <cellStyle name="3_VatLieu 3 cau -NA" xfId="3234"/>
    <cellStyle name="3_VatLieu 3 cau -NA_5. Du toan dien chieu sang" xfId="3235"/>
    <cellStyle name="3_Yen Na - Yen Tinh  du an 30 -10-2006- Theo 51 bu may" xfId="3236"/>
    <cellStyle name="3_Yen Na - Yen Tinh Theo 51 bu may Ghep" xfId="3237"/>
    <cellStyle name="3_Yen Na - Yen Tinh Theo 51 -TV NA Ghep" xfId="3238"/>
    <cellStyle name="3_Yen Na-Yen Tinh 07" xfId="3239"/>
    <cellStyle name="3_ÿÿÿÿÿ" xfId="3240"/>
    <cellStyle name="3_ÿÿÿÿÿ_1" xfId="3241"/>
    <cellStyle name="3_ÿÿÿÿÿ_1_5. Du toan dien chieu sang" xfId="3242"/>
    <cellStyle name="3_ÿÿÿÿÿ_13. Tong hop thang 9" xfId="3243"/>
    <cellStyle name="3_ÿÿÿÿÿ_A1" xfId="3244"/>
    <cellStyle name="3_ÿÿÿÿÿ_A2" xfId="3245"/>
    <cellStyle name="3_ÿÿÿÿÿ_A3" xfId="3246"/>
    <cellStyle name="3_ÿÿÿÿÿ_A5" xfId="3247"/>
    <cellStyle name="3_ÿÿÿÿÿ_A7" xfId="3248"/>
    <cellStyle name="3_ÿÿÿÿÿ_B5" xfId="3249"/>
    <cellStyle name="3_ÿÿÿÿÿ_B6" xfId="3250"/>
    <cellStyle name="3_ÿÿÿÿÿ_B7" xfId="3251"/>
    <cellStyle name="3_ÿÿÿÿÿ_M3" xfId="3252"/>
    <cellStyle name="3_ÿÿÿÿÿ_M8" xfId="3253"/>
    <cellStyle name="3_ÿÿÿÿÿ_Sheet1" xfId="3254"/>
    <cellStyle name="3_ÿÿÿÿÿ_Sheet1_B8" xfId="3255"/>
    <cellStyle name="3_ÿÿÿÿÿ_Sheet2" xfId="3256"/>
    <cellStyle name="3_ÿÿÿÿÿ_T1" xfId="3257"/>
    <cellStyle name="3_ÿÿÿÿÿ_T1 (2)" xfId="3258"/>
    <cellStyle name="3_ÿÿÿÿÿ_T1 (2)_Thạch Hà- báo cáo kỳ  thang 4 năm 2013" xfId="3259"/>
    <cellStyle name="3_ÿÿÿÿÿ_T1_Thạch Hà- báo cáo kỳ  thang 4 năm 2013" xfId="3260"/>
    <cellStyle name="3_ÿÿÿÿÿ_Thạch Hà- báo cáo kỳ  thang 4 năm 2013" xfId="3261"/>
    <cellStyle name="3_ÿÿÿÿÿ_Thạch Hà- Báo cáo tháng 4 năm 2013" xfId="3262"/>
    <cellStyle name="4" xfId="3263"/>
    <cellStyle name="4_0D5B6000" xfId="3264"/>
    <cellStyle name="4_6.Bang_luong_moi_XDCB" xfId="3265"/>
    <cellStyle name="4_7 noi 48 goi C5 9 vi na" xfId="3266"/>
    <cellStyle name="4_A che do KS +chi BQL" xfId="3267"/>
    <cellStyle name="4_BANG CAM COC GPMB 8km" xfId="3268"/>
    <cellStyle name="4_BANG CAM COC GPMB 8km_5. Du toan dien chieu sang" xfId="3269"/>
    <cellStyle name="4_Bang tong hop khoi luong" xfId="3270"/>
    <cellStyle name="4_BC thang" xfId="3271"/>
    <cellStyle name="4_BC thang 2" xfId="3272"/>
    <cellStyle name="4_BC thang_TONG HOP QUYET TOAN THANH PHO 2013" xfId="3273"/>
    <cellStyle name="4_Book1" xfId="3274"/>
    <cellStyle name="4_Book1_02-07 Tuyen chinh" xfId="3275"/>
    <cellStyle name="4_Book1_02-07Tuyen Nhanh" xfId="3276"/>
    <cellStyle name="4_Book1_1" xfId="3277"/>
    <cellStyle name="4_Book1_1_131114- Bieu giao du toan CTMTQG 2014 giao" xfId="3278"/>
    <cellStyle name="4_Book1_1_5. Du toan dien chieu sang" xfId="3279"/>
    <cellStyle name="4_Book1_1_Phụ luc goi 5" xfId="3280"/>
    <cellStyle name="4_Book1_1_Phụ luc goi 5 2" xfId="3281"/>
    <cellStyle name="4_Book1_1_Phụ luc goi 5_TONG HOP QUYET TOAN THANH PHO 2013" xfId="3282"/>
    <cellStyle name="4_Book1_Ban chuyen trach 29 (dieu chinh)" xfId="3283"/>
    <cellStyle name="4_Book1_Ban chuyen trach 29 (dieu chinh)_BHYT nguoi ngheo" xfId="3284"/>
    <cellStyle name="4_Book1_Ban chuyen trach 29 (dieu chinh)_DT 2015 (chinh thuc)" xfId="3285"/>
    <cellStyle name="4_Book1_ban chuyen trach 29 bo sung cho huyen ( DC theo QDUBND tinh theo doi)" xfId="3286"/>
    <cellStyle name="4_Book1_ban chuyen trach 29 bo sung cho huyen ( DC theo QDUBND tinh theo doi)_BHYT nguoi ngheo" xfId="3287"/>
    <cellStyle name="4_Book1_ban chuyen trach 29 bo sung cho huyen ( DC theo QDUBND tinh theo doi)_DT 2015 (chinh thuc)" xfId="3288"/>
    <cellStyle name="4_Book1_Bang noi suy KL dao dat da" xfId="3289"/>
    <cellStyle name="4_Book1_BC thang" xfId="3290"/>
    <cellStyle name="4_Book1_bo sung du toan  hong linh" xfId="3291"/>
    <cellStyle name="4_Book1_Book1" xfId="3292"/>
    <cellStyle name="4_Book1_Book1_5. Du toan dien chieu sang" xfId="3293"/>
    <cellStyle name="4_Book1_Cau Hoa Son Km 1+441.06 (14-12-2006)" xfId="3294"/>
    <cellStyle name="4_Book1_Cau Hoa Son Km 1+441.06 (22-10-2006)" xfId="3295"/>
    <cellStyle name="4_Book1_Cau Hoa Son Km 1+441.06 (24-10-2006)" xfId="3296"/>
    <cellStyle name="4_Book1_Cau Nam Tot(ngay 2-10-2006)" xfId="3297"/>
    <cellStyle name="4_Book1_CAU XOP XANG II(su­a)" xfId="3298"/>
    <cellStyle name="4_Book1_CAU XOP XANG II(su­a)_5. Du toan dien chieu sang" xfId="3299"/>
    <cellStyle name="4_Book1_Dieu phoi dat goi 1" xfId="3300"/>
    <cellStyle name="4_Book1_Dieu phoi dat goi 2" xfId="3301"/>
    <cellStyle name="4_Book1_DT 27-9-2006 nop SKH" xfId="3302"/>
    <cellStyle name="4_Book1_DT Kha thi ngay 11-2-06" xfId="3303"/>
    <cellStyle name="4_Book1_DT Kha thi ngay 11-2-06_5. Du toan dien chieu sang" xfId="3304"/>
    <cellStyle name="4_Book1_DT ngay 04-01-2006" xfId="3305"/>
    <cellStyle name="4_Book1_DT ngay 11-4-2006" xfId="3306"/>
    <cellStyle name="4_Book1_DT ngay 15-11-05" xfId="3307"/>
    <cellStyle name="4_Book1_DT ngay 15-11-05_5. Du toan dien chieu sang" xfId="3308"/>
    <cellStyle name="4_Book1_DT theo DM24" xfId="3309"/>
    <cellStyle name="4_Book1_DT Yen Na - Yen Tinh Theo 51 bu may CT8" xfId="3310"/>
    <cellStyle name="4_Book1_Du toan KT-TCsua theo TT 03 - YC 471" xfId="3311"/>
    <cellStyle name="4_Book1_Du toan nam 2014 (chinh thuc)" xfId="3312"/>
    <cellStyle name="4_Book1_Du toan nam 2014 (chinh thuc)_BHYT nguoi ngheo" xfId="3313"/>
    <cellStyle name="4_Book1_Du toan nam 2014 (chinh thuc)_DT 2015 (chinh thuc)" xfId="3314"/>
    <cellStyle name="4_Book1_Du toan Phuong lam" xfId="3315"/>
    <cellStyle name="4_Book1_Du toan Phuong lam_5. Du toan dien chieu sang" xfId="3316"/>
    <cellStyle name="4_Book1_Du toan QL 27 (23-12-2005)" xfId="3317"/>
    <cellStyle name="4_Book1_DuAnKT ngay 11-2-2006" xfId="3318"/>
    <cellStyle name="4_Book1_Goi 1" xfId="3319"/>
    <cellStyle name="4_Book1_Goi thau so 2 (20-6-2006)" xfId="3320"/>
    <cellStyle name="4_Book1_Goi thau so 2 (20-6-2006)_5. Du toan dien chieu sang" xfId="3321"/>
    <cellStyle name="4_Book1_Goi02(25-05-2006)" xfId="3322"/>
    <cellStyle name="4_Book1_K C N - HUNG DONG L.NHUA" xfId="3323"/>
    <cellStyle name="4_Book1_K C N - HUNG DONG L.NHUA_5. Du toan dien chieu sang" xfId="3324"/>
    <cellStyle name="4_Book1_Khoi Luong Hoang Truong - Hoang Phu" xfId="3325"/>
    <cellStyle name="4_Book1_Khoi Luong Hoang Truong - Hoang Phu_5. Du toan dien chieu sang" xfId="3326"/>
    <cellStyle name="4_Book1_KLdao chuan" xfId="3327"/>
    <cellStyle name="4_Book1_KLdao chuan 2" xfId="3328"/>
    <cellStyle name="4_Book1_KLdao chuan_TONG HOP QUYET TOAN THANH PHO 2013" xfId="3329"/>
    <cellStyle name="4_Book1_Muong TL" xfId="3330"/>
    <cellStyle name="4_Book1_Sua -  Nam Cam 07" xfId="3331"/>
    <cellStyle name="4_Book1_T4-nhanh1(17-6)" xfId="3332"/>
    <cellStyle name="4_Book1_TH BHXH 2015" xfId="3333"/>
    <cellStyle name="4_Book1_TH chenh lech Quy Luong 2014 (Phuc)" xfId="3334"/>
    <cellStyle name="4_Book1_TH chenh lech Quy Luong 2014 (Phuc)_BHYT nguoi ngheo" xfId="3335"/>
    <cellStyle name="4_Book1_TH chenh lech Quy Luong 2014 (Phuc)_DT 2015 (chinh thuc)" xfId="3336"/>
    <cellStyle name="4_Book1_THU NS den 21.12.2014" xfId="3337"/>
    <cellStyle name="4_Book1_Tong muc KT 20-11 Tan Huong Tuyen2" xfId="3338"/>
    <cellStyle name="4_Book1_Tuyen so 1-Km0+00 - Km0+852.56" xfId="3339"/>
    <cellStyle name="4_Book1_TV sua ngay 02-08-06" xfId="3340"/>
    <cellStyle name="4_Book1_Xl0000087" xfId="3341"/>
    <cellStyle name="4_Book1_xop nhi Gia Q4( 7-3-07)" xfId="3342"/>
    <cellStyle name="4_Book1_Yen Na-Yen Tinh 07" xfId="3343"/>
    <cellStyle name="4_Book1_Yen Na-Yen tinh 11" xfId="3344"/>
    <cellStyle name="4_Book1_ÿÿÿÿÿ" xfId="3345"/>
    <cellStyle name="4_C" xfId="3346"/>
    <cellStyle name="4_Cao Son - DTTKchinh TT 03, 04" xfId="3347"/>
    <cellStyle name="4_Cau Hoi 115" xfId="3348"/>
    <cellStyle name="4_Cau Hua Trai (TT 04)" xfId="3349"/>
    <cellStyle name="4_Cau Nam Tot(ngay 2-10-2006)" xfId="3350"/>
    <cellStyle name="4_Cau Thanh Ha 1" xfId="3351"/>
    <cellStyle name="4_Cau thuy dien Ban La (Cu Anh)" xfId="3352"/>
    <cellStyle name="4_Cau thuy dien Ban La (Cu Anh) 2" xfId="3353"/>
    <cellStyle name="4_Cau thuy dien Ban La (Cu Anh) 2_THÀNH NAM 2003 " xfId="3354"/>
    <cellStyle name="4_Cau thuy dien Ban La (Cu Anh) 3" xfId="3355"/>
    <cellStyle name="4_Cau thuy dien Ban La (Cu Anh) 4" xfId="3356"/>
    <cellStyle name="4_Cau thuy dien Ban La (Cu Anh) 5" xfId="3357"/>
    <cellStyle name="4_Cau thuy dien Ban La (Cu Anh)_1009030 TW chi vong II pan bo lua ra (update dan so-thuy loi phi 30-9-2010)(bac ninh-quang ngai)final chinh Da Nang" xfId="3358"/>
    <cellStyle name="4_Cau thuy dien Ban La (Cu Anh)_1009030 TW chi vong II pan bo lua ra (update dan so-thuy loi phi 30-9-2010)(bac ninh-quang ngai)final chinh Da Nang_CQ XAC DINH MAT BANG 2016 (Quảng Trị)" xfId="3359"/>
    <cellStyle name="4_Cau thuy dien Ban La (Cu Anh)_1009030 TW chi vong II pan bo lua ra (update dan so-thuy loi phi 30-9-2010)(bac ninh-quang ngai)final chinh Da Nang_CQ XAC DINH MAT BANG 2016 Thanh Hoa" xfId="3360"/>
    <cellStyle name="4_Cau thuy dien Ban La (Cu Anh)_108 - CBCC xa - nam 2015 - Kim dot 2" xfId="3361"/>
    <cellStyle name="4_Cau thuy dien Ban La (Cu Anh)_131114- Bieu giao du toan CTMTQG 2014 giao" xfId="3362"/>
    <cellStyle name="4_Cau thuy dien Ban La (Cu Anh)_160505 BIEU CHI NSDP TREN DAU DAN (BAO GÔM BSCMT)" xfId="3363"/>
    <cellStyle name="4_Cau thuy dien Ban La (Cu Anh)_160627 Dinh muc chi thuong xuyen 2017 -73% - 72-28 theo can doi cua TCT" xfId="3364"/>
    <cellStyle name="4_Cau thuy dien Ban La (Cu Anh)_160627 tinh dieu tiet cho 3 dp tiep thu bac kan, tiep thu Quang Nam 80-20; 72-28" xfId="3365"/>
    <cellStyle name="4_Cau thuy dien Ban La (Cu Anh)_5. Du toan dien chieu sang" xfId="3366"/>
    <cellStyle name="4_Cau thuy dien Ban La (Cu Anh)_7. BC đau nam HK moi ( 17-10)" xfId="3367"/>
    <cellStyle name="4_Cau thuy dien Ban La (Cu Anh)_A1" xfId="3368"/>
    <cellStyle name="4_Cau thuy dien Ban La (Cu Anh)_A1_1" xfId="3369"/>
    <cellStyle name="4_Cau thuy dien Ban La (Cu Anh)_A1_THÀNH NAM 2003 " xfId="3370"/>
    <cellStyle name="4_Cau thuy dien Ban La (Cu Anh)_A3" xfId="3371"/>
    <cellStyle name="4_Cau thuy dien Ban La (Cu Anh)_A3_THÀNH NAM 2003 " xfId="3372"/>
    <cellStyle name="4_Cau thuy dien Ban La (Cu Anh)_A4" xfId="3373"/>
    <cellStyle name="4_Cau thuy dien Ban La (Cu Anh)_A6" xfId="3374"/>
    <cellStyle name="4_Cau thuy dien Ban La (Cu Anh)_A6_1" xfId="3375"/>
    <cellStyle name="4_Cau thuy dien Ban La (Cu Anh)_A7" xfId="3376"/>
    <cellStyle name="4_Cau thuy dien Ban La (Cu Anh)_A7_1" xfId="3377"/>
    <cellStyle name="4_Cau thuy dien Ban La (Cu Anh)_B5" xfId="3378"/>
    <cellStyle name="4_Cau thuy dien Ban La (Cu Anh)_B6" xfId="3379"/>
    <cellStyle name="4_Cau thuy dien Ban La (Cu Anh)_B7" xfId="3380"/>
    <cellStyle name="4_Cau thuy dien Ban La (Cu Anh)_B8" xfId="3381"/>
    <cellStyle name="4_Cau thuy dien Ban La (Cu Anh)_bao cao chi xdcb 6 thang dau nam" xfId="3382"/>
    <cellStyle name="4_Cau thuy dien Ban La (Cu Anh)_BIEU 2 ngay 11 10" xfId="3383"/>
    <cellStyle name="4_Cau thuy dien Ban La (Cu Anh)_Bieu moi lam" xfId="3384"/>
    <cellStyle name="4_Cau thuy dien Ban La (Cu Anh)_BIEU SO 2 NGAY 4 10" xfId="3385"/>
    <cellStyle name="4_Cau thuy dien Ban La (Cu Anh)_Book1" xfId="3386"/>
    <cellStyle name="4_Cau thuy dien Ban La (Cu Anh)_M 20" xfId="3387"/>
    <cellStyle name="4_Cau thuy dien Ban La (Cu Anh)_M 20_A1" xfId="3388"/>
    <cellStyle name="4_Cau thuy dien Ban La (Cu Anh)_M 20_A4" xfId="3389"/>
    <cellStyle name="4_Cau thuy dien Ban La (Cu Anh)_M 20_A6" xfId="3390"/>
    <cellStyle name="4_Cau thuy dien Ban La (Cu Anh)_M 20_A7" xfId="3391"/>
    <cellStyle name="4_Cau thuy dien Ban La (Cu Anh)_M 20_THÀNH NAM 2003 " xfId="3392"/>
    <cellStyle name="4_Cau thuy dien Ban La (Cu Anh)_M 6" xfId="3393"/>
    <cellStyle name="4_Cau thuy dien Ban La (Cu Anh)_M 6_A1" xfId="3394"/>
    <cellStyle name="4_Cau thuy dien Ban La (Cu Anh)_M 6_A4" xfId="3395"/>
    <cellStyle name="4_Cau thuy dien Ban La (Cu Anh)_M 6_A6" xfId="3396"/>
    <cellStyle name="4_Cau thuy dien Ban La (Cu Anh)_M 6_A7" xfId="3397"/>
    <cellStyle name="4_Cau thuy dien Ban La (Cu Anh)_M 6_THÀNH NAM 2003 " xfId="3398"/>
    <cellStyle name="4_Cau thuy dien Ban La (Cu Anh)_M 7" xfId="3399"/>
    <cellStyle name="4_Cau thuy dien Ban La (Cu Anh)_M 7_A1" xfId="3400"/>
    <cellStyle name="4_Cau thuy dien Ban La (Cu Anh)_M 7_A4" xfId="3401"/>
    <cellStyle name="4_Cau thuy dien Ban La (Cu Anh)_M 7_A6" xfId="3402"/>
    <cellStyle name="4_Cau thuy dien Ban La (Cu Anh)_M 7_A7" xfId="3403"/>
    <cellStyle name="4_Cau thuy dien Ban La (Cu Anh)_M 7_THÀNH NAM 2003 " xfId="3404"/>
    <cellStyle name="4_Cau thuy dien Ban La (Cu Anh)_M TH" xfId="3405"/>
    <cellStyle name="4_Cau thuy dien Ban La (Cu Anh)_M TH_A1" xfId="3406"/>
    <cellStyle name="4_Cau thuy dien Ban La (Cu Anh)_M TH_A4" xfId="3407"/>
    <cellStyle name="4_Cau thuy dien Ban La (Cu Anh)_M TH_A6" xfId="3408"/>
    <cellStyle name="4_Cau thuy dien Ban La (Cu Anh)_M TH_A7" xfId="3409"/>
    <cellStyle name="4_Cau thuy dien Ban La (Cu Anh)_M TH_THÀNH NAM 2003 " xfId="3410"/>
    <cellStyle name="4_Cau thuy dien Ban La (Cu Anh)_Phụ luc goi 5" xfId="3411"/>
    <cellStyle name="4_Cau thuy dien Ban La (Cu Anh)_Phụ luc goi 5 2" xfId="3412"/>
    <cellStyle name="4_Cau thuy dien Ban La (Cu Anh)_Phụ luc goi 5_TONG HOP QUYET TOAN THANH PHO 2013" xfId="3413"/>
    <cellStyle name="4_Cau thuy dien Ban La (Cu Anh)_Sheet1" xfId="3414"/>
    <cellStyle name="4_Cau thuy dien Ban La (Cu Anh)_T-Bao cao chi 6 thang" xfId="3415"/>
    <cellStyle name="4_Cau thuy dien Ban La (Cu Anh)_TONG HOP QUYET TOAN THANH PHO 2013" xfId="3416"/>
    <cellStyle name="4_Cau thuy dien Ban La (Cu Anh)_Xl0000087" xfId="3417"/>
    <cellStyle name="4_CAU XOP XANG II(su­a)" xfId="3418"/>
    <cellStyle name="4_Chau Thon - Tan Xuan (KCS 8-12-06)" xfId="3419"/>
    <cellStyle name="4_Chi phi KS" xfId="3420"/>
    <cellStyle name="4_cong" xfId="3421"/>
    <cellStyle name="4_cuong sua 9.10" xfId="3422"/>
    <cellStyle name="4_Dakt-Cau tinh Hua Phan" xfId="3423"/>
    <cellStyle name="4_DIEN" xfId="3424"/>
    <cellStyle name="4_Dieu phoi dat goi 1" xfId="3425"/>
    <cellStyle name="4_Dieu phoi dat goi 1_5. Du toan dien chieu sang" xfId="3426"/>
    <cellStyle name="4_Dieu phoi dat goi 2" xfId="3427"/>
    <cellStyle name="4_Dieu phoi dat goi 2_5. Du toan dien chieu sang" xfId="3428"/>
    <cellStyle name="4_Dinh muc thiet ke" xfId="3429"/>
    <cellStyle name="4_DONGIA" xfId="3430"/>
    <cellStyle name="4_DT Kha thi ngay 11-2-06" xfId="3431"/>
    <cellStyle name="4_DT KS Cam LAc-10-05-07" xfId="3432"/>
    <cellStyle name="4_DT KT ngay 10-9-2005" xfId="3433"/>
    <cellStyle name="4_DT ngay 04-01-2006" xfId="3434"/>
    <cellStyle name="4_DT ngay 04-01-2006_5. Du toan dien chieu sang" xfId="3435"/>
    <cellStyle name="4_DT ngay 11-4-2006" xfId="3436"/>
    <cellStyle name="4_DT ngay 11-4-2006_5. Du toan dien chieu sang" xfId="3437"/>
    <cellStyle name="4_DT ngay 15-11-05" xfId="3438"/>
    <cellStyle name="4_DT R1 duyet" xfId="3439"/>
    <cellStyle name="4_DT theo DM24" xfId="3440"/>
    <cellStyle name="4_DT Yen Na - Yen Tinh Theo 51 bu may CT8" xfId="3441"/>
    <cellStyle name="4_Dtdchinh2397" xfId="3442"/>
    <cellStyle name="4_Dtdchinh2397 2" xfId="3443"/>
    <cellStyle name="4_Dtdchinh2397_Phụ luc goi 5" xfId="3444"/>
    <cellStyle name="4_Dtdchinh2397_TONG HOP QUYET TOAN THANH PHO 2013" xfId="3445"/>
    <cellStyle name="4_DTXL goi 11(20-9-05)" xfId="3446"/>
    <cellStyle name="4_du toan" xfId="3447"/>
    <cellStyle name="4_du toan (03-11-05)" xfId="3448"/>
    <cellStyle name="4_Du toan (12-05-2005) Tham dinh" xfId="3449"/>
    <cellStyle name="4_Du toan (12-05-2005) Tham dinh_5. Du toan dien chieu sang" xfId="3450"/>
    <cellStyle name="4_Du toan (23-05-2005) Tham dinh" xfId="3451"/>
    <cellStyle name="4_Du toan (23-05-2005) Tham dinh_5. Du toan dien chieu sang" xfId="3452"/>
    <cellStyle name="4_Du toan (5 - 04 - 2004)" xfId="3453"/>
    <cellStyle name="4_Du toan (5 - 04 - 2004)_5. Du toan dien chieu sang" xfId="3454"/>
    <cellStyle name="4_Du toan (6-3-2005)" xfId="3455"/>
    <cellStyle name="4_Du toan (Ban A)" xfId="3456"/>
    <cellStyle name="4_Du toan (Ban A)_5. Du toan dien chieu sang" xfId="3457"/>
    <cellStyle name="4_Du toan (ngay 13 - 07 - 2004)" xfId="3458"/>
    <cellStyle name="4_Du toan (ngay 13 - 07 - 2004)_5. Du toan dien chieu sang" xfId="3459"/>
    <cellStyle name="4_Du toan (ngay 25-9-06)" xfId="3460"/>
    <cellStyle name="4_Du toan 558 (Km17+508.12 - Km 22)" xfId="3461"/>
    <cellStyle name="4_Du toan 558 (Km17+508.12 - Km 22) 2" xfId="3462"/>
    <cellStyle name="4_Du toan 558 (Km17+508.12 - Km 22) 2_THÀNH NAM 2003 " xfId="3463"/>
    <cellStyle name="4_Du toan 558 (Km17+508.12 - Km 22) 3" xfId="3464"/>
    <cellStyle name="4_Du toan 558 (Km17+508.12 - Km 22) 4" xfId="3465"/>
    <cellStyle name="4_Du toan 558 (Km17+508.12 - Km 22) 5" xfId="3466"/>
    <cellStyle name="4_Du toan 558 (Km17+508.12 - Km 22)_1009030 TW chi vong II pan bo lua ra (update dan so-thuy loi phi 30-9-2010)(bac ninh-quang ngai)final chinh Da Nang" xfId="3467"/>
    <cellStyle name="4_Du toan 558 (Km17+508.12 - Km 22)_1009030 TW chi vong II pan bo lua ra (update dan so-thuy loi phi 30-9-2010)(bac ninh-quang ngai)final chinh Da Nang_CQ XAC DINH MAT BANG 2016 (Quảng Trị)" xfId="3468"/>
    <cellStyle name="4_Du toan 558 (Km17+508.12 - Km 22)_1009030 TW chi vong II pan bo lua ra (update dan so-thuy loi phi 30-9-2010)(bac ninh-quang ngai)final chinh Da Nang_CQ XAC DINH MAT BANG 2016 Thanh Hoa" xfId="3469"/>
    <cellStyle name="4_Du toan 558 (Km17+508.12 - Km 22)_108 - CBCC xa - nam 2015 - Kim dot 2" xfId="3470"/>
    <cellStyle name="4_Du toan 558 (Km17+508.12 - Km 22)_131114- Bieu giao du toan CTMTQG 2014 giao" xfId="3471"/>
    <cellStyle name="4_Du toan 558 (Km17+508.12 - Km 22)_160505 BIEU CHI NSDP TREN DAU DAN (BAO GÔM BSCMT)" xfId="3472"/>
    <cellStyle name="4_Du toan 558 (Km17+508.12 - Km 22)_160627 Dinh muc chi thuong xuyen 2017 -73% - 72-28 theo can doi cua TCT" xfId="3473"/>
    <cellStyle name="4_Du toan 558 (Km17+508.12 - Km 22)_160627 tinh dieu tiet cho 3 dp tiep thu bac kan, tiep thu Quang Nam 80-20; 72-28" xfId="3474"/>
    <cellStyle name="4_Du toan 558 (Km17+508.12 - Km 22)_5. Du toan dien chieu sang" xfId="3475"/>
    <cellStyle name="4_Du toan 558 (Km17+508.12 - Km 22)_7. BC đau nam HK moi ( 17-10)" xfId="3476"/>
    <cellStyle name="4_Du toan 558 (Km17+508.12 - Km 22)_A1" xfId="3477"/>
    <cellStyle name="4_Du toan 558 (Km17+508.12 - Km 22)_A1_1" xfId="3478"/>
    <cellStyle name="4_Du toan 558 (Km17+508.12 - Km 22)_A1_THÀNH NAM 2003 " xfId="3479"/>
    <cellStyle name="4_Du toan 558 (Km17+508.12 - Km 22)_A3" xfId="3480"/>
    <cellStyle name="4_Du toan 558 (Km17+508.12 - Km 22)_A3_THÀNH NAM 2003 " xfId="3481"/>
    <cellStyle name="4_Du toan 558 (Km17+508.12 - Km 22)_A4" xfId="3482"/>
    <cellStyle name="4_Du toan 558 (Km17+508.12 - Km 22)_A6" xfId="3483"/>
    <cellStyle name="4_Du toan 558 (Km17+508.12 - Km 22)_A6_1" xfId="3484"/>
    <cellStyle name="4_Du toan 558 (Km17+508.12 - Km 22)_A7" xfId="3485"/>
    <cellStyle name="4_Du toan 558 (Km17+508.12 - Km 22)_A7_1" xfId="3486"/>
    <cellStyle name="4_Du toan 558 (Km17+508.12 - Km 22)_B5" xfId="3487"/>
    <cellStyle name="4_Du toan 558 (Km17+508.12 - Km 22)_B6" xfId="3488"/>
    <cellStyle name="4_Du toan 558 (Km17+508.12 - Km 22)_B7" xfId="3489"/>
    <cellStyle name="4_Du toan 558 (Km17+508.12 - Km 22)_B8" xfId="3490"/>
    <cellStyle name="4_Du toan 558 (Km17+508.12 - Km 22)_bao cao chi xdcb 6 thang dau nam" xfId="3491"/>
    <cellStyle name="4_Du toan 558 (Km17+508.12 - Km 22)_BIEU 2 ngay 11 10" xfId="3492"/>
    <cellStyle name="4_Du toan 558 (Km17+508.12 - Km 22)_Bieu moi lam" xfId="3493"/>
    <cellStyle name="4_Du toan 558 (Km17+508.12 - Km 22)_BIEU SO 2 NGAY 4 10" xfId="3494"/>
    <cellStyle name="4_Du toan 558 (Km17+508.12 - Km 22)_Book1" xfId="3495"/>
    <cellStyle name="4_Du toan 558 (Km17+508.12 - Km 22)_M 20" xfId="3496"/>
    <cellStyle name="4_Du toan 558 (Km17+508.12 - Km 22)_M 20_A1" xfId="3497"/>
    <cellStyle name="4_Du toan 558 (Km17+508.12 - Km 22)_M 20_A4" xfId="3498"/>
    <cellStyle name="4_Du toan 558 (Km17+508.12 - Km 22)_M 20_A6" xfId="3499"/>
    <cellStyle name="4_Du toan 558 (Km17+508.12 - Km 22)_M 20_A7" xfId="3500"/>
    <cellStyle name="4_Du toan 558 (Km17+508.12 - Km 22)_M 20_THÀNH NAM 2003 " xfId="3501"/>
    <cellStyle name="4_Du toan 558 (Km17+508.12 - Km 22)_M 6" xfId="3502"/>
    <cellStyle name="4_Du toan 558 (Km17+508.12 - Km 22)_M 6_A1" xfId="3503"/>
    <cellStyle name="4_Du toan 558 (Km17+508.12 - Km 22)_M 6_A4" xfId="3504"/>
    <cellStyle name="4_Du toan 558 (Km17+508.12 - Km 22)_M 6_A6" xfId="3505"/>
    <cellStyle name="4_Du toan 558 (Km17+508.12 - Km 22)_M 6_A7" xfId="3506"/>
    <cellStyle name="4_Du toan 558 (Km17+508.12 - Km 22)_M 6_THÀNH NAM 2003 " xfId="3507"/>
    <cellStyle name="4_Du toan 558 (Km17+508.12 - Km 22)_M 7" xfId="3508"/>
    <cellStyle name="4_Du toan 558 (Km17+508.12 - Km 22)_M 7_A1" xfId="3509"/>
    <cellStyle name="4_Du toan 558 (Km17+508.12 - Km 22)_M 7_A4" xfId="3510"/>
    <cellStyle name="4_Du toan 558 (Km17+508.12 - Km 22)_M 7_A6" xfId="3511"/>
    <cellStyle name="4_Du toan 558 (Km17+508.12 - Km 22)_M 7_A7" xfId="3512"/>
    <cellStyle name="4_Du toan 558 (Km17+508.12 - Km 22)_M 7_THÀNH NAM 2003 " xfId="3513"/>
    <cellStyle name="4_Du toan 558 (Km17+508.12 - Km 22)_M TH" xfId="3514"/>
    <cellStyle name="4_Du toan 558 (Km17+508.12 - Km 22)_M TH_A1" xfId="3515"/>
    <cellStyle name="4_Du toan 558 (Km17+508.12 - Km 22)_M TH_A4" xfId="3516"/>
    <cellStyle name="4_Du toan 558 (Km17+508.12 - Km 22)_M TH_A6" xfId="3517"/>
    <cellStyle name="4_Du toan 558 (Km17+508.12 - Km 22)_M TH_A7" xfId="3518"/>
    <cellStyle name="4_Du toan 558 (Km17+508.12 - Km 22)_M TH_THÀNH NAM 2003 " xfId="3519"/>
    <cellStyle name="4_Du toan 558 (Km17+508.12 - Km 22)_Phụ luc goi 5" xfId="3520"/>
    <cellStyle name="4_Du toan 558 (Km17+508.12 - Km 22)_Phụ luc goi 5 2" xfId="3521"/>
    <cellStyle name="4_Du toan 558 (Km17+508.12 - Km 22)_Phụ luc goi 5_TONG HOP QUYET TOAN THANH PHO 2013" xfId="3522"/>
    <cellStyle name="4_Du toan 558 (Km17+508.12 - Km 22)_Sheet1" xfId="3523"/>
    <cellStyle name="4_Du toan 558 (Km17+508.12 - Km 22)_T-Bao cao chi 6 thang" xfId="3524"/>
    <cellStyle name="4_Du toan 558 (Km17+508.12 - Km 22)_TONG HOP QUYET TOAN THANH PHO 2013" xfId="3525"/>
    <cellStyle name="4_Du toan 558 (Km17+508.12 - Km 22)_Xl0000087" xfId="3526"/>
    <cellStyle name="4_Du toan bo sung (11-2004)" xfId="3527"/>
    <cellStyle name="4_Du toan Cang Vung Ang (Tham tra 3-11-06)" xfId="3528"/>
    <cellStyle name="4_Du toan Cang Vung Ang ngay 09-8-06 " xfId="3529"/>
    <cellStyle name="4_Du toan dieu chin theo don gia moi (1-2-2007)" xfId="3530"/>
    <cellStyle name="4_Du toan Goi 1" xfId="3531"/>
    <cellStyle name="4_Du toan Goi 1_5. Du toan dien chieu sang" xfId="3532"/>
    <cellStyle name="4_du toan goi 12" xfId="3533"/>
    <cellStyle name="4_Du toan Goi 2" xfId="3534"/>
    <cellStyle name="4_Du toan Goi 2_5. Du toan dien chieu sang" xfId="3535"/>
    <cellStyle name="4_Du toan Huong Lam - Ban Giang (ngay28-11-06)" xfId="3536"/>
    <cellStyle name="4_Du toan KT-TCsua theo TT 03 - YC 471" xfId="3537"/>
    <cellStyle name="4_Du toan KT-TCsua theo TT 03 - YC 471_5. Du toan dien chieu sang" xfId="3538"/>
    <cellStyle name="4_Du toan ngay (28-10-2005)" xfId="3539"/>
    <cellStyle name="4_Du toan ngay (28-10-2005)_5. Du toan dien chieu sang" xfId="3540"/>
    <cellStyle name="4_Du toan ngay 1-9-2004 (version 1)" xfId="3541"/>
    <cellStyle name="4_Du toan ngay 1-9-2004 (version 1)_5. Du toan dien chieu sang" xfId="3542"/>
    <cellStyle name="4_Du toan Phuong lam" xfId="3543"/>
    <cellStyle name="4_Du toan QL 27 (23-12-2005)" xfId="3544"/>
    <cellStyle name="4_Du toan QL 27 (23-12-2005)_5. Du toan dien chieu sang" xfId="3545"/>
    <cellStyle name="4_DuAnKT ngay 11-2-2006" xfId="3546"/>
    <cellStyle name="4_DuAnKT ngay 11-2-2006_5. Du toan dien chieu sang" xfId="3547"/>
    <cellStyle name="4_DUONGNOIVUNG-QTHANG-QLUU" xfId="3548"/>
    <cellStyle name="4_Dutoan xuatban" xfId="3549"/>
    <cellStyle name="4_Dutoan xuatbanlan2" xfId="3550"/>
    <cellStyle name="4_Dutoan(SGTL)" xfId="3551"/>
    <cellStyle name="4_Duyet DT-KTTC(GDI)QD so 790" xfId="3552"/>
    <cellStyle name="4_Gia goi 1" xfId="3553"/>
    <cellStyle name="4_Gia_VL cau-JIBIC-Ha-tinh" xfId="3554"/>
    <cellStyle name="4_Gia_VL cau-JIBIC-Ha-tinh_5. Du toan dien chieu sang" xfId="3555"/>
    <cellStyle name="4_Gia_VLQL48_duyet " xfId="3556"/>
    <cellStyle name="4_Gia_VLQL48_duyet _131114- Bieu giao du toan CTMTQG 2014 giao" xfId="3557"/>
    <cellStyle name="4_Gia_VLQL48_duyet _5. Du toan dien chieu sang" xfId="3558"/>
    <cellStyle name="4_Gia_VLQL48_duyet _Phụ luc goi 5" xfId="3559"/>
    <cellStyle name="4_Gia_VLQL48_duyet _Phụ luc goi 5 2" xfId="3560"/>
    <cellStyle name="4_Gia_VLQL48_duyet _Phụ luc goi 5_TONG HOP QUYET TOAN THANH PHO 2013" xfId="3561"/>
    <cellStyle name="4_goi 1" xfId="3562"/>
    <cellStyle name="4_Goi 1 (TT04)" xfId="3563"/>
    <cellStyle name="4_goi 1 duyet theo luong mo (an)" xfId="3564"/>
    <cellStyle name="4_Goi 1_1" xfId="3565"/>
    <cellStyle name="4_Goi 1_1_5. Du toan dien chieu sang" xfId="3566"/>
    <cellStyle name="4_Goi so 1" xfId="3567"/>
    <cellStyle name="4_Goi thau so 2 (20-6-2006)" xfId="3568"/>
    <cellStyle name="4_Goi02(25-05-2006)" xfId="3569"/>
    <cellStyle name="4_Goi02(25-05-2006)_5. Du toan dien chieu sang" xfId="3570"/>
    <cellStyle name="4_Goi1N206" xfId="3571"/>
    <cellStyle name="4_Goi1N206_5. Du toan dien chieu sang" xfId="3572"/>
    <cellStyle name="4_Goi2N206" xfId="3573"/>
    <cellStyle name="4_Goi2N206_5. Du toan dien chieu sang" xfId="3574"/>
    <cellStyle name="4_Goi4N216" xfId="3575"/>
    <cellStyle name="4_Goi4N216_5. Du toan dien chieu sang" xfId="3576"/>
    <cellStyle name="4_Goi5N216" xfId="3577"/>
    <cellStyle name="4_Goi5N216_5. Du toan dien chieu sang" xfId="3578"/>
    <cellStyle name="4_Hoi Song" xfId="3579"/>
    <cellStyle name="4_HT-LO" xfId="3580"/>
    <cellStyle name="4_HT-LO_5. Du toan dien chieu sang" xfId="3581"/>
    <cellStyle name="4_Khoi luong" xfId="3582"/>
    <cellStyle name="4_Khoi luong doan 1" xfId="3583"/>
    <cellStyle name="4_Khoi luong doan 1_5. Du toan dien chieu sang" xfId="3584"/>
    <cellStyle name="4_Khoi luong doan 2" xfId="3585"/>
    <cellStyle name="4_Khoi luong goi 1-QL4D" xfId="3586"/>
    <cellStyle name="4_Khoi Luong Hoang Truong - Hoang Phu" xfId="3587"/>
    <cellStyle name="4_Khoi Luong Hoang Truong - Hoang Phu_5. Du toan dien chieu sang" xfId="3588"/>
    <cellStyle name="4_Khoi luong QL8B" xfId="3589"/>
    <cellStyle name="4_Khoi luong_5. Du toan dien chieu sang" xfId="3590"/>
    <cellStyle name="4_KL" xfId="3591"/>
    <cellStyle name="4_KL goi 1" xfId="3592"/>
    <cellStyle name="4_KL goi 1 2" xfId="3593"/>
    <cellStyle name="4_KL goi 1_TONG HOP QUYET TOAN THANH PHO 2013" xfId="3594"/>
    <cellStyle name="4_Kl6-6-05" xfId="3595"/>
    <cellStyle name="4_Kldoan3" xfId="3596"/>
    <cellStyle name="4_Klnutgiao" xfId="3597"/>
    <cellStyle name="4_KLPA2s" xfId="3598"/>
    <cellStyle name="4_KlQdinhduyet" xfId="3599"/>
    <cellStyle name="4_KlQdinhduyet_131114- Bieu giao du toan CTMTQG 2014 giao" xfId="3600"/>
    <cellStyle name="4_KlQdinhduyet_5. Du toan dien chieu sang" xfId="3601"/>
    <cellStyle name="4_KlQdinhduyet_Phụ luc goi 5" xfId="3602"/>
    <cellStyle name="4_KlQdinhduyet_Phụ luc goi 5 2" xfId="3603"/>
    <cellStyle name="4_KlQdinhduyet_Phụ luc goi 5_TONG HOP QUYET TOAN THANH PHO 2013" xfId="3604"/>
    <cellStyle name="4_KlQL4goi5KCS" xfId="3605"/>
    <cellStyle name="4_Kltayth" xfId="3606"/>
    <cellStyle name="4_KltaythQDduyet" xfId="3607"/>
    <cellStyle name="4_Kluong4-2004" xfId="3608"/>
    <cellStyle name="4_Kluong4-2004_5. Du toan dien chieu sang" xfId="3609"/>
    <cellStyle name="4_Km329-Km350 (7-6)" xfId="3610"/>
    <cellStyle name="4_Km4-Km8+800" xfId="3611"/>
    <cellStyle name="4_Km4-Km8+800 2" xfId="3612"/>
    <cellStyle name="4_Km4-Km8+800_TONG HOP QUYET TOAN THANH PHO 2013" xfId="3613"/>
    <cellStyle name="4_Long_Lien_Phuong_BVTC" xfId="3614"/>
    <cellStyle name="4_Luong A6" xfId="3615"/>
    <cellStyle name="4_maugiacotaluy" xfId="3616"/>
    <cellStyle name="4_My Thanh Son Thanh" xfId="3617"/>
    <cellStyle name="4_Nhom I" xfId="3618"/>
    <cellStyle name="4_Nhom I_5. Du toan dien chieu sang" xfId="3619"/>
    <cellStyle name="4_Project N.Du" xfId="3620"/>
    <cellStyle name="4_Project N.Du.dien" xfId="3621"/>
    <cellStyle name="4_Project N.Du_5. Du toan dien chieu sang" xfId="3622"/>
    <cellStyle name="4_Project QL4" xfId="3623"/>
    <cellStyle name="4_Project QL4 goi 7" xfId="3624"/>
    <cellStyle name="4_Project QL4 goi 7_5. Du toan dien chieu sang" xfId="3625"/>
    <cellStyle name="4_Project QL4 goi5" xfId="3626"/>
    <cellStyle name="4_Project QL4 goi8" xfId="3627"/>
    <cellStyle name="4_QL1A-SUA2005" xfId="3628"/>
    <cellStyle name="4_QL1A-SUA2005_5. Du toan dien chieu sang" xfId="3629"/>
    <cellStyle name="4_Sheet1" xfId="3630"/>
    <cellStyle name="4_SuoiTon" xfId="3631"/>
    <cellStyle name="4_SuoiTon_5. Du toan dien chieu sang" xfId="3632"/>
    <cellStyle name="4_t" xfId="3633"/>
    <cellStyle name="4_Tay THoa" xfId="3634"/>
    <cellStyle name="4_Tay THoa_5. Du toan dien chieu sang" xfId="3635"/>
    <cellStyle name="4_TDT VINH - DUYET (CAU+DUONG)" xfId="3636"/>
    <cellStyle name="4_Tham tra (8-11)1" xfId="3637"/>
    <cellStyle name="4_THKLsua_cuoi" xfId="3638"/>
    <cellStyle name="4_Tinh KLHC goi 1" xfId="3639"/>
    <cellStyle name="4_tmthiet ke" xfId="3640"/>
    <cellStyle name="4_tmthiet ke1" xfId="3641"/>
    <cellStyle name="4_Tong hop DT dieu chinh duong 38-95" xfId="3642"/>
    <cellStyle name="4_Tong hop khoi luong duong 557 (30-5-2006)" xfId="3643"/>
    <cellStyle name="4_tong hop kl nen mat" xfId="3644"/>
    <cellStyle name="4_Tong muc dau tu" xfId="3645"/>
    <cellStyle name="4_Tong muc KT 20-11 Tan Huong Tuyen2" xfId="3646"/>
    <cellStyle name="4_TT C1 QL7-ql482" xfId="3647"/>
    <cellStyle name="4_Tuyen so 1-Km0+00 - Km0+852.56" xfId="3648"/>
    <cellStyle name="4_Tuyen so 1-Km0+00 - Km0+852.56_5. Du toan dien chieu sang" xfId="3649"/>
    <cellStyle name="4_TV sua ngay 02-08-06" xfId="3650"/>
    <cellStyle name="4_VatLieu 3 cau -NA" xfId="3651"/>
    <cellStyle name="4_VatLieu 3 cau -NA_5. Du toan dien chieu sang" xfId="3652"/>
    <cellStyle name="4_Yen Na - Yen Tinh  du an 30 -10-2006- Theo 51 bu may" xfId="3653"/>
    <cellStyle name="4_Yen Na - Yen Tinh Theo 51 bu may Ghep" xfId="3654"/>
    <cellStyle name="4_Yen Na - Yen Tinh Theo 51 -TV NA Ghep" xfId="3655"/>
    <cellStyle name="4_Yen Na-Yen Tinh 07" xfId="3656"/>
    <cellStyle name="4_ÿÿÿÿÿ" xfId="3657"/>
    <cellStyle name="4_ÿÿÿÿÿ_1" xfId="3658"/>
    <cellStyle name="4_ÿÿÿÿÿ_1_5. Du toan dien chieu sang" xfId="3659"/>
    <cellStyle name="40% - Accent1 2" xfId="3660"/>
    <cellStyle name="40% - Accent1 3" xfId="3661"/>
    <cellStyle name="40% - Accent1 4" xfId="3662"/>
    <cellStyle name="40% - Accent1 5" xfId="3663"/>
    <cellStyle name="40% - Accent2 2" xfId="3664"/>
    <cellStyle name="40% - Accent2 3" xfId="3665"/>
    <cellStyle name="40% - Accent2 4" xfId="3666"/>
    <cellStyle name="40% - Accent2 5" xfId="3667"/>
    <cellStyle name="40% - Accent3 2" xfId="3668"/>
    <cellStyle name="40% - Accent3 3" xfId="3669"/>
    <cellStyle name="40% - Accent3 4" xfId="3670"/>
    <cellStyle name="40% - Accent3 5" xfId="3671"/>
    <cellStyle name="40% - Accent4 2" xfId="3672"/>
    <cellStyle name="40% - Accent4 3" xfId="3673"/>
    <cellStyle name="40% - Accent4 4" xfId="3674"/>
    <cellStyle name="40% - Accent4 5" xfId="3675"/>
    <cellStyle name="40% - Accent5 2" xfId="3676"/>
    <cellStyle name="40% - Accent5 3" xfId="3677"/>
    <cellStyle name="40% - Accent5 4" xfId="3678"/>
    <cellStyle name="40% - Accent5 5" xfId="3679"/>
    <cellStyle name="40% - Accent6 2" xfId="3680"/>
    <cellStyle name="40% - Accent6 3" xfId="3681"/>
    <cellStyle name="40% - Accent6 4" xfId="3682"/>
    <cellStyle name="40% - Accent6 5" xfId="3683"/>
    <cellStyle name="40% - Nh?n1" xfId="3684"/>
    <cellStyle name="40% - Nh?n1 2" xfId="3685"/>
    <cellStyle name="40% - Nh?n1 3" xfId="3686"/>
    <cellStyle name="40% - Nh?n1 4" xfId="3687"/>
    <cellStyle name="40% - Nh?n2" xfId="3688"/>
    <cellStyle name="40% - Nh?n2 2" xfId="3689"/>
    <cellStyle name="40% - Nh?n2 3" xfId="3690"/>
    <cellStyle name="40% - Nh?n2 4" xfId="3691"/>
    <cellStyle name="40% - Nh?n3" xfId="3692"/>
    <cellStyle name="40% - Nh?n3 2" xfId="3693"/>
    <cellStyle name="40% - Nh?n3 3" xfId="3694"/>
    <cellStyle name="40% - Nh?n3 4" xfId="3695"/>
    <cellStyle name="40% - Nh?n4" xfId="3696"/>
    <cellStyle name="40% - Nh?n4 2" xfId="3697"/>
    <cellStyle name="40% - Nh?n4 3" xfId="3698"/>
    <cellStyle name="40% - Nh?n4 4" xfId="3699"/>
    <cellStyle name="40% - Nh?n5" xfId="3700"/>
    <cellStyle name="40% - Nh?n5 2" xfId="3701"/>
    <cellStyle name="40% - Nh?n5 3" xfId="3702"/>
    <cellStyle name="40% - Nh?n5 4" xfId="3703"/>
    <cellStyle name="40% - Nh?n6" xfId="3704"/>
    <cellStyle name="40% - Nh?n6 2" xfId="3705"/>
    <cellStyle name="40% - Nh?n6 3" xfId="3706"/>
    <cellStyle name="40% - Nh?n6 4" xfId="3707"/>
    <cellStyle name="40% - Nhấn1" xfId="3708"/>
    <cellStyle name="40% - Nhấn1 2" xfId="3709"/>
    <cellStyle name="40% - Nhấn1 3" xfId="3710"/>
    <cellStyle name="40% - Nhấn1 4" xfId="3711"/>
    <cellStyle name="40% - Nhấn2" xfId="3712"/>
    <cellStyle name="40% - Nhấn2 2" xfId="3713"/>
    <cellStyle name="40% - Nhấn2 3" xfId="3714"/>
    <cellStyle name="40% - Nhấn2 4" xfId="3715"/>
    <cellStyle name="40% - Nhấn3" xfId="3716"/>
    <cellStyle name="40% - Nhấn3 2" xfId="3717"/>
    <cellStyle name="40% - Nhấn3 3" xfId="3718"/>
    <cellStyle name="40% - Nhấn3 4" xfId="3719"/>
    <cellStyle name="40% - Nhấn4" xfId="3720"/>
    <cellStyle name="40% - Nhấn4 2" xfId="3721"/>
    <cellStyle name="40% - Nhấn4 3" xfId="3722"/>
    <cellStyle name="40% - Nhấn4 4" xfId="3723"/>
    <cellStyle name="40% - Nhấn5" xfId="3724"/>
    <cellStyle name="40% - Nhấn5 2" xfId="3725"/>
    <cellStyle name="40% - Nhấn5 3" xfId="3726"/>
    <cellStyle name="40% - Nhấn5 4" xfId="3727"/>
    <cellStyle name="40% - Nhấn6" xfId="3728"/>
    <cellStyle name="40% - Nhấn6 2" xfId="3729"/>
    <cellStyle name="40% - Nhấn6 3" xfId="3730"/>
    <cellStyle name="40% - Nhấn6 4" xfId="3731"/>
    <cellStyle name="52" xfId="3732"/>
    <cellStyle name="6" xfId="3733"/>
    <cellStyle name="6 2" xfId="3734"/>
    <cellStyle name="6 3" xfId="3735"/>
    <cellStyle name="6 4" xfId="3736"/>
    <cellStyle name="6 5" xfId="3737"/>
    <cellStyle name="6 6" xfId="3738"/>
    <cellStyle name="6???_x0002_¯ög6hÅ‡6???_x0002_¹?ß_x0008_,Ñ‡6???_x0002_…#×&gt;Ò ‡6???_x0002_é_x0007_ß_x0008__x001c__x000b__x001e_?????_x000a_?_x0001_???????_x0014_?_x0001_???????_x001e_?fB_x000f_c????_x0018_I¿_x0008_v_x0010_‡6Ö_x0002_Ÿ6????ía??_x0012_c??????????????_x0001_?????????_x0001_?_x0001_?_x0001_?" xfId="3739"/>
    <cellStyle name="6???_x0002_¯ög6hÅ‡6???_x0002_¹?ß_x0008_,Ñ‡6???_x0002_…#×&gt;Ò ‡6???_x0002_é_x0007_ß_x0008__x001c__x000b__x001e_?????_x000a_?_x0001_???????_x0014_?_x0001_???????_x001e_?fB_x000f_c????_x0018_I¿_x0008_v_x0010_‡6Ö_x0002_Ÿ6????ía??_x0012_c??????????????_x0001_?????????_x0001_?_x0001_?_x0001_? 1" xfId="3740"/>
    <cellStyle name="6???_x0002_¯ög6hÅ‡6???_x0002_¹?ß_x0008_,Ñ‡6???_x0002_…#×&gt;Ò ‡6???_x0002_é_x0007_ß_x0008__x001c__x000b__x001e_?????_x000a_?_x0001_???????_x0014_?_x0001_???????_x001e_?fB_x000f_c????_x0018_I¿_x0008_v_x0010_‡6Ö_x0002_Ÿ6????_x0015_l??Õm??????????????_x0001_?????????_x0001_?_x0001_?_x0001_?" xfId="3741"/>
    <cellStyle name="6???_x0002_¯ög6hÅ‡6???_x0002_¹?ß_x0008_,Ñ‡6???_x0002_…#×&gt;Ò ‡6???_x0002_é_x0007_ß_x0008__x001c__x000b__x001e_?????_x000a_?_x0001_???????_x0014_?_x0001_???????_x001e_?fB_x000f_c????_x0018_I¿_x0008_v_x0010_‡6Ö_x0002_Ÿ6????_x0015_l??Õm??????????????_x0001_?????????_x0001_?_x0001_?_x0001_? 1" xfId="3742"/>
    <cellStyle name="6_131114- Bieu giao du toan CTMTQG 2014 giao" xfId="3743"/>
    <cellStyle name="6_2. BANG THKP TONG DU TOAN HM 1" xfId="3744"/>
    <cellStyle name="6_2013" xfId="3745"/>
    <cellStyle name="6_2013 2" xfId="3746"/>
    <cellStyle name="6_4A_TH" xfId="3747"/>
    <cellStyle name="6_4A_TH 2" xfId="3748"/>
    <cellStyle name="6_4A_TH_A1" xfId="3749"/>
    <cellStyle name="6_4A_TH_A4" xfId="3750"/>
    <cellStyle name="6_4A_TH_A6" xfId="3751"/>
    <cellStyle name="6_4A_TH_A7" xfId="3752"/>
    <cellStyle name="6_4A_TH_THÀNH NAM 2003 " xfId="3753"/>
    <cellStyle name="6_7. BC đau nam HK moi ( 17-10)" xfId="3754"/>
    <cellStyle name="6_A1" xfId="3755"/>
    <cellStyle name="6_A1_1" xfId="3756"/>
    <cellStyle name="6_A1_THÀNH NAM 2003 " xfId="3757"/>
    <cellStyle name="6_A3" xfId="3758"/>
    <cellStyle name="6_A3_THÀNH NAM 2003 " xfId="3759"/>
    <cellStyle name="6_A4" xfId="3760"/>
    <cellStyle name="6_A6" xfId="3761"/>
    <cellStyle name="6_A6_1" xfId="3762"/>
    <cellStyle name="6_A7" xfId="3763"/>
    <cellStyle name="6_A7_1" xfId="3764"/>
    <cellStyle name="6_B5" xfId="3765"/>
    <cellStyle name="6_B6" xfId="3766"/>
    <cellStyle name="6_B7" xfId="3767"/>
    <cellStyle name="6_B8" xfId="3768"/>
    <cellStyle name="6_B8 2" xfId="3769"/>
    <cellStyle name="6_B8_A1" xfId="3770"/>
    <cellStyle name="6_B8_A4" xfId="3771"/>
    <cellStyle name="6_B8_A6" xfId="3772"/>
    <cellStyle name="6_B8_A7" xfId="3773"/>
    <cellStyle name="6_B8_THÀNH NAM 2003 " xfId="3774"/>
    <cellStyle name="6_Ban chuyen trach 29 (dieu chinh)" xfId="3775"/>
    <cellStyle name="6_Ban chuyen trach 29 (dieu chinh)_DT 2015 (chinh thuc)" xfId="3776"/>
    <cellStyle name="6_bo sung du toan  hong linh" xfId="3777"/>
    <cellStyle name="6_Book1" xfId="3778"/>
    <cellStyle name="6_Book1 2" xfId="3779"/>
    <cellStyle name="6_Book1_1" xfId="3780"/>
    <cellStyle name="6_Book1_1 2" xfId="3781"/>
    <cellStyle name="6_Book1_1_TONG HOP QUYET TOAN THANH PHO 2013" xfId="3782"/>
    <cellStyle name="6_Book1_TONG HOP QUYET TOAN THANH PHO 2013" xfId="3783"/>
    <cellStyle name="6_Book1_Tuyen (21-7-11)-doan 1" xfId="3784"/>
    <cellStyle name="6_Book1_Tuyen (21-7-11)-doan 1 2" xfId="3785"/>
    <cellStyle name="6_Book1_Tuyen (21-7-11)-doan 1_TONG HOP QUYET TOAN THANH PHO 2013" xfId="3786"/>
    <cellStyle name="6_Cong trinh co y kien LD_Dang_NN_2011-Tay nguyen-9-10" xfId="3787"/>
    <cellStyle name="6_Cong trinh co y kien LD_Dang_NN_2011-Tay nguyen-9-10_131114- Bieu giao du toan CTMTQG 2014 giao" xfId="3788"/>
    <cellStyle name="6_Du toan du thau Cautreo" xfId="3789"/>
    <cellStyle name="6_Du toan du thau Cautreo 2" xfId="3790"/>
    <cellStyle name="6_Du toan du thau Cautreo_TONG HOP QUYET TOAN THANH PHO 2013" xfId="3791"/>
    <cellStyle name="6_Giam DT2016 (ND108)" xfId="3792"/>
    <cellStyle name="6_PHU LUC CHIEU SANG(13.6.2013)" xfId="3793"/>
    <cellStyle name="6_Phụ luc goi 5" xfId="3794"/>
    <cellStyle name="6_Sheet1" xfId="3795"/>
    <cellStyle name="6_TABMIS 16.12.10" xfId="3796"/>
    <cellStyle name="6_TABMIS chuyen nguon" xfId="3797"/>
    <cellStyle name="6_T-Bao cao chi 6 thang" xfId="3798"/>
    <cellStyle name="6_T-Bao cao chi 6 thang 2" xfId="3799"/>
    <cellStyle name="6_TDT 3 xa VA chinh thuc" xfId="3800"/>
    <cellStyle name="6_TDT 3 xa VA chinh thuc 2" xfId="3801"/>
    <cellStyle name="6_TDT 3 xa VA chinh thuc_TONG HOP QUYET TOAN THANH PHO 2013" xfId="3802"/>
    <cellStyle name="6_TDT-TMDT 3 xa VA dich" xfId="3803"/>
    <cellStyle name="6_TDT-TMDT 3 xa VA dich 2" xfId="3804"/>
    <cellStyle name="6_TDT-TMDT 3 xa VA dich_TONG HOP QUYET TOAN THANH PHO 2013" xfId="3805"/>
    <cellStyle name="6_TH BHXH 2015" xfId="3806"/>
    <cellStyle name="6_TH chenh lech Quy Luong 2014 (Phuc)" xfId="3807"/>
    <cellStyle name="6_TH chenh lech Quy Luong 2014 (Phuc)_DT 2015 (chinh thuc)" xfId="3808"/>
    <cellStyle name="6_thanh toan cau tran (dot 7)-" xfId="3809"/>
    <cellStyle name="6_thanh_toan_cau_tran_dot_12" xfId="3810"/>
    <cellStyle name="6_thanh_toandot_14" xfId="3811"/>
    <cellStyle name="6_TN - Ho tro khac 2011" xfId="3812"/>
    <cellStyle name="6_TN - Ho tro khac 2011_131114- Bieu giao du toan CTMTQG 2014 giao" xfId="3813"/>
    <cellStyle name="6_TONG HOP QUYET TOAN THANH PHO 2013" xfId="3814"/>
    <cellStyle name="6_TONG HOP QUYET TOAN THANH PHO 2013 2" xfId="3815"/>
    <cellStyle name="6_Tuyen (20-6-11 PA 2)" xfId="3816"/>
    <cellStyle name="6_Tuyen (20-6-11 PA 2) 2" xfId="3817"/>
    <cellStyle name="6_Tuyen (20-6-11 PA 2)_TONG HOP QUYET TOAN THANH PHO 2013" xfId="3818"/>
    <cellStyle name="6_Xl0000087" xfId="3819"/>
    <cellStyle name="6_" xfId="3820"/>
    <cellStyle name="60% - Accent1 2" xfId="3821"/>
    <cellStyle name="60% - Accent1 3" xfId="3822"/>
    <cellStyle name="60% - Accent1 4" xfId="3823"/>
    <cellStyle name="60% - Accent2 2" xfId="3824"/>
    <cellStyle name="60% - Accent2 3" xfId="3825"/>
    <cellStyle name="60% - Accent2 4" xfId="3826"/>
    <cellStyle name="60% - Accent3 2" xfId="3827"/>
    <cellStyle name="60% - Accent3 3" xfId="3828"/>
    <cellStyle name="60% - Accent3 4" xfId="3829"/>
    <cellStyle name="60% - Accent4 2" xfId="3830"/>
    <cellStyle name="60% - Accent4 3" xfId="3831"/>
    <cellStyle name="60% - Accent4 4" xfId="3832"/>
    <cellStyle name="60% - Accent5 2" xfId="3833"/>
    <cellStyle name="60% - Accent5 3" xfId="3834"/>
    <cellStyle name="60% - Accent5 4" xfId="3835"/>
    <cellStyle name="60% - Accent6 2" xfId="3836"/>
    <cellStyle name="60% - Accent6 3" xfId="3837"/>
    <cellStyle name="60% - Accent6 4" xfId="3838"/>
    <cellStyle name="60% - Nh?n1" xfId="3839"/>
    <cellStyle name="60% - Nh?n1 2" xfId="3840"/>
    <cellStyle name="60% - Nh?n2" xfId="3841"/>
    <cellStyle name="60% - Nh?n2 2" xfId="3842"/>
    <cellStyle name="60% - Nh?n3" xfId="3843"/>
    <cellStyle name="60% - Nh?n3 2" xfId="3844"/>
    <cellStyle name="60% - Nh?n4" xfId="3845"/>
    <cellStyle name="60% - Nh?n4 2" xfId="3846"/>
    <cellStyle name="60% - Nh?n5" xfId="3847"/>
    <cellStyle name="60% - Nh?n5 2" xfId="3848"/>
    <cellStyle name="60% - Nh?n6" xfId="3849"/>
    <cellStyle name="60% - Nh?n6 2" xfId="3850"/>
    <cellStyle name="60% - Nhấn1" xfId="3851"/>
    <cellStyle name="60% - Nhấn1 2" xfId="3852"/>
    <cellStyle name="60% - Nhấn2" xfId="3853"/>
    <cellStyle name="60% - Nhấn2 2" xfId="3854"/>
    <cellStyle name="60% - Nhấn3" xfId="3855"/>
    <cellStyle name="60% - Nhấn3 2" xfId="3856"/>
    <cellStyle name="60% - Nhấn4" xfId="3857"/>
    <cellStyle name="60% - Nhấn4 2" xfId="3858"/>
    <cellStyle name="60% - Nhấn5" xfId="3859"/>
    <cellStyle name="60% - Nhấn5 2" xfId="3860"/>
    <cellStyle name="60% - Nhấn6" xfId="3861"/>
    <cellStyle name="60% - Nhấn6 2" xfId="3862"/>
    <cellStyle name="9" xfId="3863"/>
    <cellStyle name="9_131114- Bieu giao du toan CTMTQG 2014 giao" xfId="3864"/>
    <cellStyle name="a" xfId="3865"/>
    <cellStyle name="Ä?¸¶ [0]_¿?¹°Åë" xfId="3866"/>
    <cellStyle name="A?¸¶ [0]_INQUIRY ¿µ¾÷AßAø " xfId="3867"/>
    <cellStyle name="Ä?¸¶ [0]_laroux" xfId="3868"/>
    <cellStyle name="Ä?¸¶_¿?¹°Åë" xfId="3869"/>
    <cellStyle name="A?¸¶_INQUIRY ¿µ¾÷AßAø " xfId="3870"/>
    <cellStyle name="Ä?¸¶_laroux" xfId="3871"/>
    <cellStyle name="_x0001_Å»_x001e_´ " xfId="3872"/>
    <cellStyle name="_x0001_Å»_x001e_´_" xfId="3873"/>
    <cellStyle name="Accent1 2" xfId="3874"/>
    <cellStyle name="Accent1 3" xfId="3875"/>
    <cellStyle name="Accent1 4" xfId="3876"/>
    <cellStyle name="Accent2 2" xfId="3877"/>
    <cellStyle name="Accent2 3" xfId="3878"/>
    <cellStyle name="Accent2 4" xfId="3879"/>
    <cellStyle name="Accent3 2" xfId="3880"/>
    <cellStyle name="Accent3 3" xfId="3881"/>
    <cellStyle name="Accent3 4" xfId="3882"/>
    <cellStyle name="Accent4 2" xfId="3883"/>
    <cellStyle name="Accent4 3" xfId="3884"/>
    <cellStyle name="Accent4 4" xfId="3885"/>
    <cellStyle name="Accent5 2" xfId="3886"/>
    <cellStyle name="Accent5 3" xfId="3887"/>
    <cellStyle name="Accent5 4" xfId="3888"/>
    <cellStyle name="Accent6 2" xfId="3889"/>
    <cellStyle name="Accent6 3" xfId="3890"/>
    <cellStyle name="Accent6 4" xfId="3891"/>
    <cellStyle name="ÅëÈ­" xfId="3892"/>
    <cellStyle name="ÅëÈ­ [0]" xfId="3893"/>
    <cellStyle name="AeE­ [0]_INQUIRY ¿?¾÷AßAø " xfId="3894"/>
    <cellStyle name="ÅëÈ­ [0]_L601CPT" xfId="3895"/>
    <cellStyle name="ÅëÈ­_      " xfId="3896"/>
    <cellStyle name="AeE­_INQUIRY ¿?¾÷AßAø " xfId="3897"/>
    <cellStyle name="ÅëÈ­_L601CPT" xfId="3898"/>
    <cellStyle name="APPEAR" xfId="3899"/>
    <cellStyle name="args.style" xfId="3900"/>
    <cellStyle name="args.style 2" xfId="3901"/>
    <cellStyle name="args.style_160627 Dinh muc chi thuong xuyen 2017 -73% - 72-28 theo can doi cua TCT" xfId="3902"/>
    <cellStyle name="arial" xfId="3903"/>
    <cellStyle name="at" xfId="3904"/>
    <cellStyle name="ÄÞ¸¶ [0]" xfId="3905"/>
    <cellStyle name="ÄÞ¸¶ [0] 2" xfId="3906"/>
    <cellStyle name="ÄÞ¸¶ [0]_¿ì¹°Åë" xfId="3907"/>
    <cellStyle name="AÞ¸¶ [0]_INQUIRY ¿?¾÷AßAø " xfId="3908"/>
    <cellStyle name="ÄÞ¸¶ [0]_L601CPT" xfId="3909"/>
    <cellStyle name="ÄÞ¸¶_      " xfId="3910"/>
    <cellStyle name="AÞ¸¶_INQUIRY ¿?¾÷AßAø " xfId="3911"/>
    <cellStyle name="ÄÞ¸¶_L601CPT" xfId="3912"/>
    <cellStyle name="AutoFormat Options" xfId="3913"/>
    <cellStyle name="AutoFormat Options 2" xfId="3914"/>
    <cellStyle name="AutoFormat Options 3" xfId="3915"/>
    <cellStyle name="AutoFormat Options_Thành phố-Nhu cau CCTL 2016" xfId="3916"/>
    <cellStyle name="Bad 2" xfId="3917"/>
    <cellStyle name="Bad 3" xfId="3918"/>
    <cellStyle name="Bad 4" xfId="3919"/>
    <cellStyle name="Bangchu" xfId="3920"/>
    <cellStyle name="Bi?nh th???ng_Works-Seperate" xfId="3921"/>
    <cellStyle name="BILL제목" xfId="3922"/>
    <cellStyle name="Bình thường 2" xfId="3923"/>
    <cellStyle name="Bình Thường_Sheet1" xfId="3924"/>
    <cellStyle name="Body" xfId="3925"/>
    <cellStyle name="Body 2" xfId="3926"/>
    <cellStyle name="Body 3" xfId="3927"/>
    <cellStyle name="Body 4" xfId="3928"/>
    <cellStyle name="Body_Phụ lục trình thực hienj các chính sách" xfId="3929"/>
    <cellStyle name="book" xfId="3930"/>
    <cellStyle name="C?AØ_¿?¾÷CoE² " xfId="3931"/>
    <cellStyle name="C~1" xfId="3932"/>
    <cellStyle name="Ç¥ÁØ_      " xfId="3933"/>
    <cellStyle name="C￥AØ_¿μ¾÷CoE² " xfId="3934"/>
    <cellStyle name="Ç¥ÁØ_±¸¹Ì´ëÃ¥" xfId="3935"/>
    <cellStyle name="C￥AØ_≫c¾÷ºIº° AN°e " xfId="3936"/>
    <cellStyle name="Ç¥ÁØ_MARSHALL TEST" xfId="3937"/>
    <cellStyle name="C￥AØ_Sheet1_¿μ¾÷CoE² " xfId="3938"/>
    <cellStyle name="Ç¥ÁØ_ÿÿÿÿÿÿ_4_ÃÑÇÕ°è " xfId="3939"/>
    <cellStyle name="Calc Currency (0)" xfId="3940"/>
    <cellStyle name="Calc Currency (0) 2" xfId="3941"/>
    <cellStyle name="Calc Currency (0) 2 2" xfId="3942"/>
    <cellStyle name="Calc Currency (0) 3" xfId="3943"/>
    <cellStyle name="Calc Currency (0) 3 2" xfId="3944"/>
    <cellStyle name="Calc Currency (0) 4" xfId="3945"/>
    <cellStyle name="Calc Currency (0) 5" xfId="3946"/>
    <cellStyle name="Calc Currency (0) 6" xfId="3947"/>
    <cellStyle name="Calc Currency (0) 7" xfId="3948"/>
    <cellStyle name="Calc Currency (0)_13. Tong hop thang 9" xfId="3949"/>
    <cellStyle name="Calc Currency (2)" xfId="3950"/>
    <cellStyle name="Calc Currency (2) 2" xfId="3951"/>
    <cellStyle name="Calc Currency (2) 3" xfId="3952"/>
    <cellStyle name="Calc Currency (2)_Thành phố-Nhu cau CCTL 2016" xfId="3953"/>
    <cellStyle name="Calc Percent (0)" xfId="3954"/>
    <cellStyle name="Calc Percent (0) 2" xfId="3955"/>
    <cellStyle name="Calc Percent (0) 3" xfId="3956"/>
    <cellStyle name="Calc Percent (0)_Thành phố-Nhu cau CCTL 2016" xfId="3957"/>
    <cellStyle name="Calc Percent (1)" xfId="3958"/>
    <cellStyle name="Calc Percent (1) 2" xfId="3959"/>
    <cellStyle name="Calc Percent (1) 3" xfId="3960"/>
    <cellStyle name="Calc Percent (1)_Thành phố-Nhu cau CCTL 2016" xfId="3961"/>
    <cellStyle name="Calc Percent (2)" xfId="3962"/>
    <cellStyle name="Calc Percent (2) 2" xfId="3963"/>
    <cellStyle name="Calc Percent (2) 3" xfId="3964"/>
    <cellStyle name="Calc Percent (2)_ra soat phan cap 1 (cuoi in ra)" xfId="3965"/>
    <cellStyle name="Calc Units (0)" xfId="3966"/>
    <cellStyle name="Calc Units (0) 2" xfId="3967"/>
    <cellStyle name="Calc Units (0) 3" xfId="3968"/>
    <cellStyle name="Calc Units (0)_Thành phố-Nhu cau CCTL 2016" xfId="3969"/>
    <cellStyle name="Calc Units (1)" xfId="3970"/>
    <cellStyle name="Calc Units (1) 2" xfId="3971"/>
    <cellStyle name="Calc Units (1) 3" xfId="3972"/>
    <cellStyle name="Calc Units (1)_Thành phố-Nhu cau CCTL 2016" xfId="3973"/>
    <cellStyle name="Calc Units (2)" xfId="3974"/>
    <cellStyle name="Calc Units (2) 2" xfId="3975"/>
    <cellStyle name="Calc Units (2) 3" xfId="3976"/>
    <cellStyle name="Calc Units (2)_Thành phố-Nhu cau CCTL 2016" xfId="3977"/>
    <cellStyle name="Calculation 2" xfId="3978"/>
    <cellStyle name="Calculation 2 2" xfId="3979"/>
    <cellStyle name="Calculation 3" xfId="3980"/>
    <cellStyle name="Calculation 4" xfId="3981"/>
    <cellStyle name="category" xfId="3982"/>
    <cellStyle name="CC1" xfId="3983"/>
    <cellStyle name="CC2" xfId="3984"/>
    <cellStyle name="CC2 2" xfId="3985"/>
    <cellStyle name="CC2 2 10" xfId="3986"/>
    <cellStyle name="CC2 2 10 2" xfId="3987"/>
    <cellStyle name="CC2 2 11" xfId="3988"/>
    <cellStyle name="CC2 2 11 2" xfId="3989"/>
    <cellStyle name="CC2 2 12" xfId="3990"/>
    <cellStyle name="CC2 2 12 2" xfId="3991"/>
    <cellStyle name="CC2 2 13" xfId="3992"/>
    <cellStyle name="CC2 2 13 2" xfId="3993"/>
    <cellStyle name="CC2 2 14" xfId="3994"/>
    <cellStyle name="CC2 2 14 2" xfId="3995"/>
    <cellStyle name="CC2 2 15" xfId="3996"/>
    <cellStyle name="CC2 2 15 2" xfId="3997"/>
    <cellStyle name="CC2 2 16" xfId="3998"/>
    <cellStyle name="CC2 2 16 2" xfId="3999"/>
    <cellStyle name="CC2 2 17" xfId="4000"/>
    <cellStyle name="CC2 2 17 2" xfId="4001"/>
    <cellStyle name="CC2 2 18" xfId="4002"/>
    <cellStyle name="CC2 2 18 2" xfId="4003"/>
    <cellStyle name="CC2 2 19" xfId="4004"/>
    <cellStyle name="CC2 2 19 2" xfId="4005"/>
    <cellStyle name="CC2 2 2" xfId="4006"/>
    <cellStyle name="CC2 2 2 10" xfId="4007"/>
    <cellStyle name="CC2 2 2 10 2" xfId="4008"/>
    <cellStyle name="CC2 2 2 11" xfId="4009"/>
    <cellStyle name="CC2 2 2 11 2" xfId="4010"/>
    <cellStyle name="CC2 2 2 12" xfId="4011"/>
    <cellStyle name="CC2 2 2 12 2" xfId="4012"/>
    <cellStyle name="CC2 2 2 13" xfId="4013"/>
    <cellStyle name="CC2 2 2 13 2" xfId="4014"/>
    <cellStyle name="CC2 2 2 14" xfId="4015"/>
    <cellStyle name="CC2 2 2 15" xfId="4016"/>
    <cellStyle name="CC2 2 2 2" xfId="4017"/>
    <cellStyle name="CC2 2 2 2 2" xfId="4018"/>
    <cellStyle name="CC2 2 2 2 2 2" xfId="4019"/>
    <cellStyle name="CC2 2 2 2 3" xfId="4020"/>
    <cellStyle name="CC2 2 2 2 3 2" xfId="4021"/>
    <cellStyle name="CC2 2 2 2 4" xfId="4022"/>
    <cellStyle name="CC2 2 2 2 4 2" xfId="4023"/>
    <cellStyle name="CC2 2 2 2 5" xfId="4024"/>
    <cellStyle name="CC2 2 2 2 6" xfId="4025"/>
    <cellStyle name="CC2 2 2 3" xfId="4026"/>
    <cellStyle name="CC2 2 2 3 2" xfId="4027"/>
    <cellStyle name="CC2 2 2 3 2 2" xfId="4028"/>
    <cellStyle name="CC2 2 2 3 3" xfId="4029"/>
    <cellStyle name="CC2 2 2 3 3 2" xfId="4030"/>
    <cellStyle name="CC2 2 2 3 4" xfId="4031"/>
    <cellStyle name="CC2 2 2 3 4 2" xfId="4032"/>
    <cellStyle name="CC2 2 2 3 5" xfId="4033"/>
    <cellStyle name="CC2 2 2 3 6" xfId="4034"/>
    <cellStyle name="CC2 2 2 4" xfId="4035"/>
    <cellStyle name="CC2 2 2 4 2" xfId="4036"/>
    <cellStyle name="CC2 2 2 4 2 2" xfId="4037"/>
    <cellStyle name="CC2 2 2 4 3" xfId="4038"/>
    <cellStyle name="CC2 2 2 4 3 2" xfId="4039"/>
    <cellStyle name="CC2 2 2 4 4" xfId="4040"/>
    <cellStyle name="CC2 2 2 4 4 2" xfId="4041"/>
    <cellStyle name="CC2 2 2 4 5" xfId="4042"/>
    <cellStyle name="CC2 2 2 4 6" xfId="4043"/>
    <cellStyle name="CC2 2 2 5" xfId="4044"/>
    <cellStyle name="CC2 2 2 5 2" xfId="4045"/>
    <cellStyle name="CC2 2 2 5 2 2" xfId="4046"/>
    <cellStyle name="CC2 2 2 5 3" xfId="4047"/>
    <cellStyle name="CC2 2 2 5 3 2" xfId="4048"/>
    <cellStyle name="CC2 2 2 5 4" xfId="4049"/>
    <cellStyle name="CC2 2 2 5 4 2" xfId="4050"/>
    <cellStyle name="CC2 2 2 5 5" xfId="4051"/>
    <cellStyle name="CC2 2 2 5 6" xfId="4052"/>
    <cellStyle name="CC2 2 2 6" xfId="4053"/>
    <cellStyle name="CC2 2 2 6 2" xfId="4054"/>
    <cellStyle name="CC2 2 2 7" xfId="4055"/>
    <cellStyle name="CC2 2 2 7 2" xfId="4056"/>
    <cellStyle name="CC2 2 2 8" xfId="4057"/>
    <cellStyle name="CC2 2 2 8 2" xfId="4058"/>
    <cellStyle name="CC2 2 2 9" xfId="4059"/>
    <cellStyle name="CC2 2 2 9 2" xfId="4060"/>
    <cellStyle name="CC2 2 20" xfId="4061"/>
    <cellStyle name="CC2 2 3" xfId="4062"/>
    <cellStyle name="CC2 2 3 10" xfId="4063"/>
    <cellStyle name="CC2 2 3 10 2" xfId="4064"/>
    <cellStyle name="CC2 2 3 11" xfId="4065"/>
    <cellStyle name="CC2 2 3 11 2" xfId="4066"/>
    <cellStyle name="CC2 2 3 12" xfId="4067"/>
    <cellStyle name="CC2 2 3 12 2" xfId="4068"/>
    <cellStyle name="CC2 2 3 13" xfId="4069"/>
    <cellStyle name="CC2 2 3 13 2" xfId="4070"/>
    <cellStyle name="CC2 2 3 14" xfId="4071"/>
    <cellStyle name="CC2 2 3 15" xfId="4072"/>
    <cellStyle name="CC2 2 3 2" xfId="4073"/>
    <cellStyle name="CC2 2 3 2 2" xfId="4074"/>
    <cellStyle name="CC2 2 3 2 2 2" xfId="4075"/>
    <cellStyle name="CC2 2 3 2 3" xfId="4076"/>
    <cellStyle name="CC2 2 3 2 3 2" xfId="4077"/>
    <cellStyle name="CC2 2 3 2 4" xfId="4078"/>
    <cellStyle name="CC2 2 3 2 4 2" xfId="4079"/>
    <cellStyle name="CC2 2 3 2 5" xfId="4080"/>
    <cellStyle name="CC2 2 3 2 6" xfId="4081"/>
    <cellStyle name="CC2 2 3 3" xfId="4082"/>
    <cellStyle name="CC2 2 3 3 2" xfId="4083"/>
    <cellStyle name="CC2 2 3 3 2 2" xfId="4084"/>
    <cellStyle name="CC2 2 3 3 3" xfId="4085"/>
    <cellStyle name="CC2 2 3 3 3 2" xfId="4086"/>
    <cellStyle name="CC2 2 3 3 4" xfId="4087"/>
    <cellStyle name="CC2 2 3 3 4 2" xfId="4088"/>
    <cellStyle name="CC2 2 3 3 5" xfId="4089"/>
    <cellStyle name="CC2 2 3 3 6" xfId="4090"/>
    <cellStyle name="CC2 2 3 4" xfId="4091"/>
    <cellStyle name="CC2 2 3 4 2" xfId="4092"/>
    <cellStyle name="CC2 2 3 4 2 2" xfId="4093"/>
    <cellStyle name="CC2 2 3 4 3" xfId="4094"/>
    <cellStyle name="CC2 2 3 4 3 2" xfId="4095"/>
    <cellStyle name="CC2 2 3 4 4" xfId="4096"/>
    <cellStyle name="CC2 2 3 4 4 2" xfId="4097"/>
    <cellStyle name="CC2 2 3 4 5" xfId="4098"/>
    <cellStyle name="CC2 2 3 4 6" xfId="4099"/>
    <cellStyle name="CC2 2 3 5" xfId="4100"/>
    <cellStyle name="CC2 2 3 5 2" xfId="4101"/>
    <cellStyle name="CC2 2 3 5 2 2" xfId="4102"/>
    <cellStyle name="CC2 2 3 5 3" xfId="4103"/>
    <cellStyle name="CC2 2 3 5 3 2" xfId="4104"/>
    <cellStyle name="CC2 2 3 5 4" xfId="4105"/>
    <cellStyle name="CC2 2 3 5 4 2" xfId="4106"/>
    <cellStyle name="CC2 2 3 5 5" xfId="4107"/>
    <cellStyle name="CC2 2 3 5 6" xfId="4108"/>
    <cellStyle name="CC2 2 3 6" xfId="4109"/>
    <cellStyle name="CC2 2 3 6 2" xfId="4110"/>
    <cellStyle name="CC2 2 3 7" xfId="4111"/>
    <cellStyle name="CC2 2 3 7 2" xfId="4112"/>
    <cellStyle name="CC2 2 3 8" xfId="4113"/>
    <cellStyle name="CC2 2 3 8 2" xfId="4114"/>
    <cellStyle name="CC2 2 3 9" xfId="4115"/>
    <cellStyle name="CC2 2 3 9 2" xfId="4116"/>
    <cellStyle name="CC2 2 4" xfId="4117"/>
    <cellStyle name="CC2 2 4 10" xfId="4118"/>
    <cellStyle name="CC2 2 4 10 2" xfId="4119"/>
    <cellStyle name="CC2 2 4 11" xfId="4120"/>
    <cellStyle name="CC2 2 4 11 2" xfId="4121"/>
    <cellStyle name="CC2 2 4 12" xfId="4122"/>
    <cellStyle name="CC2 2 4 12 2" xfId="4123"/>
    <cellStyle name="CC2 2 4 13" xfId="4124"/>
    <cellStyle name="CC2 2 4 13 2" xfId="4125"/>
    <cellStyle name="CC2 2 4 14" xfId="4126"/>
    <cellStyle name="CC2 2 4 15" xfId="4127"/>
    <cellStyle name="CC2 2 4 2" xfId="4128"/>
    <cellStyle name="CC2 2 4 2 2" xfId="4129"/>
    <cellStyle name="CC2 2 4 2 2 2" xfId="4130"/>
    <cellStyle name="CC2 2 4 2 3" xfId="4131"/>
    <cellStyle name="CC2 2 4 2 3 2" xfId="4132"/>
    <cellStyle name="CC2 2 4 2 4" xfId="4133"/>
    <cellStyle name="CC2 2 4 2 4 2" xfId="4134"/>
    <cellStyle name="CC2 2 4 2 5" xfId="4135"/>
    <cellStyle name="CC2 2 4 2 6" xfId="4136"/>
    <cellStyle name="CC2 2 4 3" xfId="4137"/>
    <cellStyle name="CC2 2 4 3 2" xfId="4138"/>
    <cellStyle name="CC2 2 4 3 2 2" xfId="4139"/>
    <cellStyle name="CC2 2 4 3 3" xfId="4140"/>
    <cellStyle name="CC2 2 4 3 3 2" xfId="4141"/>
    <cellStyle name="CC2 2 4 3 4" xfId="4142"/>
    <cellStyle name="CC2 2 4 3 4 2" xfId="4143"/>
    <cellStyle name="CC2 2 4 3 5" xfId="4144"/>
    <cellStyle name="CC2 2 4 3 6" xfId="4145"/>
    <cellStyle name="CC2 2 4 4" xfId="4146"/>
    <cellStyle name="CC2 2 4 4 2" xfId="4147"/>
    <cellStyle name="CC2 2 4 4 2 2" xfId="4148"/>
    <cellStyle name="CC2 2 4 4 3" xfId="4149"/>
    <cellStyle name="CC2 2 4 4 3 2" xfId="4150"/>
    <cellStyle name="CC2 2 4 4 4" xfId="4151"/>
    <cellStyle name="CC2 2 4 4 4 2" xfId="4152"/>
    <cellStyle name="CC2 2 4 4 5" xfId="4153"/>
    <cellStyle name="CC2 2 4 4 6" xfId="4154"/>
    <cellStyle name="CC2 2 4 5" xfId="4155"/>
    <cellStyle name="CC2 2 4 5 2" xfId="4156"/>
    <cellStyle name="CC2 2 4 5 2 2" xfId="4157"/>
    <cellStyle name="CC2 2 4 5 3" xfId="4158"/>
    <cellStyle name="CC2 2 4 5 3 2" xfId="4159"/>
    <cellStyle name="CC2 2 4 5 4" xfId="4160"/>
    <cellStyle name="CC2 2 4 5 4 2" xfId="4161"/>
    <cellStyle name="CC2 2 4 5 5" xfId="4162"/>
    <cellStyle name="CC2 2 4 5 6" xfId="4163"/>
    <cellStyle name="CC2 2 4 6" xfId="4164"/>
    <cellStyle name="CC2 2 4 6 2" xfId="4165"/>
    <cellStyle name="CC2 2 4 7" xfId="4166"/>
    <cellStyle name="CC2 2 4 7 2" xfId="4167"/>
    <cellStyle name="CC2 2 4 8" xfId="4168"/>
    <cellStyle name="CC2 2 4 8 2" xfId="4169"/>
    <cellStyle name="CC2 2 4 9" xfId="4170"/>
    <cellStyle name="CC2 2 4 9 2" xfId="4171"/>
    <cellStyle name="CC2 2 5" xfId="4172"/>
    <cellStyle name="CC2 2 5 10" xfId="4173"/>
    <cellStyle name="CC2 2 5 10 2" xfId="4174"/>
    <cellStyle name="CC2 2 5 11" xfId="4175"/>
    <cellStyle name="CC2 2 5 11 2" xfId="4176"/>
    <cellStyle name="CC2 2 5 12" xfId="4177"/>
    <cellStyle name="CC2 2 5 12 2" xfId="4178"/>
    <cellStyle name="CC2 2 5 13" xfId="4179"/>
    <cellStyle name="CC2 2 5 13 2" xfId="4180"/>
    <cellStyle name="CC2 2 5 14" xfId="4181"/>
    <cellStyle name="CC2 2 5 15" xfId="4182"/>
    <cellStyle name="CC2 2 5 2" xfId="4183"/>
    <cellStyle name="CC2 2 5 2 2" xfId="4184"/>
    <cellStyle name="CC2 2 5 2 2 2" xfId="4185"/>
    <cellStyle name="CC2 2 5 2 3" xfId="4186"/>
    <cellStyle name="CC2 2 5 2 3 2" xfId="4187"/>
    <cellStyle name="CC2 2 5 2 4" xfId="4188"/>
    <cellStyle name="CC2 2 5 2 4 2" xfId="4189"/>
    <cellStyle name="CC2 2 5 2 5" xfId="4190"/>
    <cellStyle name="CC2 2 5 2 6" xfId="4191"/>
    <cellStyle name="CC2 2 5 3" xfId="4192"/>
    <cellStyle name="CC2 2 5 3 2" xfId="4193"/>
    <cellStyle name="CC2 2 5 3 2 2" xfId="4194"/>
    <cellStyle name="CC2 2 5 3 3" xfId="4195"/>
    <cellStyle name="CC2 2 5 3 3 2" xfId="4196"/>
    <cellStyle name="CC2 2 5 3 4" xfId="4197"/>
    <cellStyle name="CC2 2 5 3 4 2" xfId="4198"/>
    <cellStyle name="CC2 2 5 3 5" xfId="4199"/>
    <cellStyle name="CC2 2 5 3 6" xfId="4200"/>
    <cellStyle name="CC2 2 5 4" xfId="4201"/>
    <cellStyle name="CC2 2 5 4 2" xfId="4202"/>
    <cellStyle name="CC2 2 5 4 2 2" xfId="4203"/>
    <cellStyle name="CC2 2 5 4 3" xfId="4204"/>
    <cellStyle name="CC2 2 5 4 3 2" xfId="4205"/>
    <cellStyle name="CC2 2 5 4 4" xfId="4206"/>
    <cellStyle name="CC2 2 5 4 4 2" xfId="4207"/>
    <cellStyle name="CC2 2 5 4 5" xfId="4208"/>
    <cellStyle name="CC2 2 5 4 6" xfId="4209"/>
    <cellStyle name="CC2 2 5 5" xfId="4210"/>
    <cellStyle name="CC2 2 5 5 2" xfId="4211"/>
    <cellStyle name="CC2 2 5 5 2 2" xfId="4212"/>
    <cellStyle name="CC2 2 5 5 3" xfId="4213"/>
    <cellStyle name="CC2 2 5 5 3 2" xfId="4214"/>
    <cellStyle name="CC2 2 5 5 4" xfId="4215"/>
    <cellStyle name="CC2 2 5 5 4 2" xfId="4216"/>
    <cellStyle name="CC2 2 5 5 5" xfId="4217"/>
    <cellStyle name="CC2 2 5 5 6" xfId="4218"/>
    <cellStyle name="CC2 2 5 6" xfId="4219"/>
    <cellStyle name="CC2 2 5 6 2" xfId="4220"/>
    <cellStyle name="CC2 2 5 7" xfId="4221"/>
    <cellStyle name="CC2 2 5 7 2" xfId="4222"/>
    <cellStyle name="CC2 2 5 8" xfId="4223"/>
    <cellStyle name="CC2 2 5 8 2" xfId="4224"/>
    <cellStyle name="CC2 2 5 9" xfId="4225"/>
    <cellStyle name="CC2 2 5 9 2" xfId="4226"/>
    <cellStyle name="CC2 2 6" xfId="4227"/>
    <cellStyle name="CC2 2 6 10" xfId="4228"/>
    <cellStyle name="CC2 2 6 10 2" xfId="4229"/>
    <cellStyle name="CC2 2 6 11" xfId="4230"/>
    <cellStyle name="CC2 2 6 11 2" xfId="4231"/>
    <cellStyle name="CC2 2 6 12" xfId="4232"/>
    <cellStyle name="CC2 2 6 12 2" xfId="4233"/>
    <cellStyle name="CC2 2 6 13" xfId="4234"/>
    <cellStyle name="CC2 2 6 13 2" xfId="4235"/>
    <cellStyle name="CC2 2 6 14" xfId="4236"/>
    <cellStyle name="CC2 2 6 15" xfId="4237"/>
    <cellStyle name="CC2 2 6 2" xfId="4238"/>
    <cellStyle name="CC2 2 6 2 2" xfId="4239"/>
    <cellStyle name="CC2 2 6 2 2 2" xfId="4240"/>
    <cellStyle name="CC2 2 6 2 3" xfId="4241"/>
    <cellStyle name="CC2 2 6 2 3 2" xfId="4242"/>
    <cellStyle name="CC2 2 6 2 4" xfId="4243"/>
    <cellStyle name="CC2 2 6 2 4 2" xfId="4244"/>
    <cellStyle name="CC2 2 6 2 5" xfId="4245"/>
    <cellStyle name="CC2 2 6 2 6" xfId="4246"/>
    <cellStyle name="CC2 2 6 3" xfId="4247"/>
    <cellStyle name="CC2 2 6 3 2" xfId="4248"/>
    <cellStyle name="CC2 2 6 3 2 2" xfId="4249"/>
    <cellStyle name="CC2 2 6 3 3" xfId="4250"/>
    <cellStyle name="CC2 2 6 3 3 2" xfId="4251"/>
    <cellStyle name="CC2 2 6 3 4" xfId="4252"/>
    <cellStyle name="CC2 2 6 3 4 2" xfId="4253"/>
    <cellStyle name="CC2 2 6 3 5" xfId="4254"/>
    <cellStyle name="CC2 2 6 3 6" xfId="4255"/>
    <cellStyle name="CC2 2 6 4" xfId="4256"/>
    <cellStyle name="CC2 2 6 4 2" xfId="4257"/>
    <cellStyle name="CC2 2 6 4 2 2" xfId="4258"/>
    <cellStyle name="CC2 2 6 4 3" xfId="4259"/>
    <cellStyle name="CC2 2 6 4 3 2" xfId="4260"/>
    <cellStyle name="CC2 2 6 4 4" xfId="4261"/>
    <cellStyle name="CC2 2 6 4 4 2" xfId="4262"/>
    <cellStyle name="CC2 2 6 4 5" xfId="4263"/>
    <cellStyle name="CC2 2 6 4 6" xfId="4264"/>
    <cellStyle name="CC2 2 6 5" xfId="4265"/>
    <cellStyle name="CC2 2 6 5 2" xfId="4266"/>
    <cellStyle name="CC2 2 6 5 2 2" xfId="4267"/>
    <cellStyle name="CC2 2 6 5 3" xfId="4268"/>
    <cellStyle name="CC2 2 6 5 3 2" xfId="4269"/>
    <cellStyle name="CC2 2 6 5 4" xfId="4270"/>
    <cellStyle name="CC2 2 6 5 4 2" xfId="4271"/>
    <cellStyle name="CC2 2 6 5 5" xfId="4272"/>
    <cellStyle name="CC2 2 6 5 6" xfId="4273"/>
    <cellStyle name="CC2 2 6 6" xfId="4274"/>
    <cellStyle name="CC2 2 6 6 2" xfId="4275"/>
    <cellStyle name="CC2 2 6 7" xfId="4276"/>
    <cellStyle name="CC2 2 6 7 2" xfId="4277"/>
    <cellStyle name="CC2 2 6 8" xfId="4278"/>
    <cellStyle name="CC2 2 6 8 2" xfId="4279"/>
    <cellStyle name="CC2 2 6 9" xfId="4280"/>
    <cellStyle name="CC2 2 6 9 2" xfId="4281"/>
    <cellStyle name="CC2 2 7" xfId="4282"/>
    <cellStyle name="CC2 2 7 2" xfId="4283"/>
    <cellStyle name="CC2 2 7 2 2" xfId="4284"/>
    <cellStyle name="CC2 2 7 3" xfId="4285"/>
    <cellStyle name="CC2 2 7 3 2" xfId="4286"/>
    <cellStyle name="CC2 2 7 4" xfId="4287"/>
    <cellStyle name="CC2 2 7 4 2" xfId="4288"/>
    <cellStyle name="CC2 2 7 5" xfId="4289"/>
    <cellStyle name="CC2 2 7 6" xfId="4290"/>
    <cellStyle name="CC2 2 8" xfId="4291"/>
    <cellStyle name="CC2 2 8 2" xfId="4292"/>
    <cellStyle name="CC2 2 8 2 2" xfId="4293"/>
    <cellStyle name="CC2 2 8 3" xfId="4294"/>
    <cellStyle name="CC2 2 8 3 2" xfId="4295"/>
    <cellStyle name="CC2 2 8 4" xfId="4296"/>
    <cellStyle name="CC2 2 8 4 2" xfId="4297"/>
    <cellStyle name="CC2 2 8 5" xfId="4298"/>
    <cellStyle name="CC2 2 8 6" xfId="4299"/>
    <cellStyle name="CC2 2 9" xfId="4300"/>
    <cellStyle name="CC2 2 9 2" xfId="4301"/>
    <cellStyle name="CC2 3" xfId="4302"/>
    <cellStyle name="CC2 3 2" xfId="4303"/>
    <cellStyle name="CC2 4" xfId="4304"/>
    <cellStyle name="CC2 4 2" xfId="4305"/>
    <cellStyle name="CC2 5" xfId="4306"/>
    <cellStyle name="Cerrency_Sheet2_XANGDAU" xfId="4307"/>
    <cellStyle name="chchuyen" xfId="4308"/>
    <cellStyle name="chchuyen 2" xfId="4309"/>
    <cellStyle name="chchuyen 2 10" xfId="4310"/>
    <cellStyle name="chchuyen 2 10 2" xfId="4311"/>
    <cellStyle name="chchuyen 2 11" xfId="4312"/>
    <cellStyle name="chchuyen 2 11 2" xfId="4313"/>
    <cellStyle name="chchuyen 2 12" xfId="4314"/>
    <cellStyle name="chchuyen 2 12 2" xfId="4315"/>
    <cellStyle name="chchuyen 2 13" xfId="4316"/>
    <cellStyle name="chchuyen 2 13 2" xfId="4317"/>
    <cellStyle name="chchuyen 2 14" xfId="4318"/>
    <cellStyle name="chchuyen 2 14 2" xfId="4319"/>
    <cellStyle name="chchuyen 2 15" xfId="4320"/>
    <cellStyle name="chchuyen 2 15 2" xfId="4321"/>
    <cellStyle name="chchuyen 2 16" xfId="4322"/>
    <cellStyle name="chchuyen 2 16 2" xfId="4323"/>
    <cellStyle name="chchuyen 2 17" xfId="4324"/>
    <cellStyle name="chchuyen 2 17 2" xfId="4325"/>
    <cellStyle name="chchuyen 2 18" xfId="4326"/>
    <cellStyle name="chchuyen 2 18 2" xfId="4327"/>
    <cellStyle name="chchuyen 2 19" xfId="4328"/>
    <cellStyle name="chchuyen 2 19 2" xfId="4329"/>
    <cellStyle name="chchuyen 2 2" xfId="4330"/>
    <cellStyle name="chchuyen 2 2 10" xfId="4331"/>
    <cellStyle name="chchuyen 2 2 10 2" xfId="4332"/>
    <cellStyle name="chchuyen 2 2 11" xfId="4333"/>
    <cellStyle name="chchuyen 2 2 11 2" xfId="4334"/>
    <cellStyle name="chchuyen 2 2 12" xfId="4335"/>
    <cellStyle name="chchuyen 2 2 12 2" xfId="4336"/>
    <cellStyle name="chchuyen 2 2 13" xfId="4337"/>
    <cellStyle name="chchuyen 2 2 13 2" xfId="4338"/>
    <cellStyle name="chchuyen 2 2 14" xfId="4339"/>
    <cellStyle name="chchuyen 2 2 15" xfId="4340"/>
    <cellStyle name="chchuyen 2 2 2" xfId="4341"/>
    <cellStyle name="chchuyen 2 2 2 2" xfId="4342"/>
    <cellStyle name="chchuyen 2 2 2 2 2" xfId="4343"/>
    <cellStyle name="chchuyen 2 2 2 3" xfId="4344"/>
    <cellStyle name="chchuyen 2 2 2 3 2" xfId="4345"/>
    <cellStyle name="chchuyen 2 2 2 4" xfId="4346"/>
    <cellStyle name="chchuyen 2 2 2 4 2" xfId="4347"/>
    <cellStyle name="chchuyen 2 2 2 5" xfId="4348"/>
    <cellStyle name="chchuyen 2 2 2 6" xfId="4349"/>
    <cellStyle name="chchuyen 2 2 3" xfId="4350"/>
    <cellStyle name="chchuyen 2 2 3 2" xfId="4351"/>
    <cellStyle name="chchuyen 2 2 3 2 2" xfId="4352"/>
    <cellStyle name="chchuyen 2 2 3 3" xfId="4353"/>
    <cellStyle name="chchuyen 2 2 3 3 2" xfId="4354"/>
    <cellStyle name="chchuyen 2 2 3 4" xfId="4355"/>
    <cellStyle name="chchuyen 2 2 3 4 2" xfId="4356"/>
    <cellStyle name="chchuyen 2 2 3 5" xfId="4357"/>
    <cellStyle name="chchuyen 2 2 3 6" xfId="4358"/>
    <cellStyle name="chchuyen 2 2 4" xfId="4359"/>
    <cellStyle name="chchuyen 2 2 4 2" xfId="4360"/>
    <cellStyle name="chchuyen 2 2 4 2 2" xfId="4361"/>
    <cellStyle name="chchuyen 2 2 4 3" xfId="4362"/>
    <cellStyle name="chchuyen 2 2 4 3 2" xfId="4363"/>
    <cellStyle name="chchuyen 2 2 4 4" xfId="4364"/>
    <cellStyle name="chchuyen 2 2 4 4 2" xfId="4365"/>
    <cellStyle name="chchuyen 2 2 4 5" xfId="4366"/>
    <cellStyle name="chchuyen 2 2 4 6" xfId="4367"/>
    <cellStyle name="chchuyen 2 2 5" xfId="4368"/>
    <cellStyle name="chchuyen 2 2 5 2" xfId="4369"/>
    <cellStyle name="chchuyen 2 2 5 2 2" xfId="4370"/>
    <cellStyle name="chchuyen 2 2 5 3" xfId="4371"/>
    <cellStyle name="chchuyen 2 2 5 3 2" xfId="4372"/>
    <cellStyle name="chchuyen 2 2 5 4" xfId="4373"/>
    <cellStyle name="chchuyen 2 2 5 4 2" xfId="4374"/>
    <cellStyle name="chchuyen 2 2 5 5" xfId="4375"/>
    <cellStyle name="chchuyen 2 2 5 6" xfId="4376"/>
    <cellStyle name="chchuyen 2 2 6" xfId="4377"/>
    <cellStyle name="chchuyen 2 2 6 2" xfId="4378"/>
    <cellStyle name="chchuyen 2 2 7" xfId="4379"/>
    <cellStyle name="chchuyen 2 2 7 2" xfId="4380"/>
    <cellStyle name="chchuyen 2 2 8" xfId="4381"/>
    <cellStyle name="chchuyen 2 2 8 2" xfId="4382"/>
    <cellStyle name="chchuyen 2 2 9" xfId="4383"/>
    <cellStyle name="chchuyen 2 2 9 2" xfId="4384"/>
    <cellStyle name="chchuyen 2 20" xfId="4385"/>
    <cellStyle name="chchuyen 2 3" xfId="4386"/>
    <cellStyle name="chchuyen 2 3 10" xfId="4387"/>
    <cellStyle name="chchuyen 2 3 10 2" xfId="4388"/>
    <cellStyle name="chchuyen 2 3 11" xfId="4389"/>
    <cellStyle name="chchuyen 2 3 11 2" xfId="4390"/>
    <cellStyle name="chchuyen 2 3 12" xfId="4391"/>
    <cellStyle name="chchuyen 2 3 12 2" xfId="4392"/>
    <cellStyle name="chchuyen 2 3 13" xfId="4393"/>
    <cellStyle name="chchuyen 2 3 13 2" xfId="4394"/>
    <cellStyle name="chchuyen 2 3 14" xfId="4395"/>
    <cellStyle name="chchuyen 2 3 15" xfId="4396"/>
    <cellStyle name="chchuyen 2 3 2" xfId="4397"/>
    <cellStyle name="chchuyen 2 3 2 2" xfId="4398"/>
    <cellStyle name="chchuyen 2 3 2 2 2" xfId="4399"/>
    <cellStyle name="chchuyen 2 3 2 3" xfId="4400"/>
    <cellStyle name="chchuyen 2 3 2 3 2" xfId="4401"/>
    <cellStyle name="chchuyen 2 3 2 4" xfId="4402"/>
    <cellStyle name="chchuyen 2 3 2 4 2" xfId="4403"/>
    <cellStyle name="chchuyen 2 3 2 5" xfId="4404"/>
    <cellStyle name="chchuyen 2 3 2 6" xfId="4405"/>
    <cellStyle name="chchuyen 2 3 3" xfId="4406"/>
    <cellStyle name="chchuyen 2 3 3 2" xfId="4407"/>
    <cellStyle name="chchuyen 2 3 3 2 2" xfId="4408"/>
    <cellStyle name="chchuyen 2 3 3 3" xfId="4409"/>
    <cellStyle name="chchuyen 2 3 3 3 2" xfId="4410"/>
    <cellStyle name="chchuyen 2 3 3 4" xfId="4411"/>
    <cellStyle name="chchuyen 2 3 3 4 2" xfId="4412"/>
    <cellStyle name="chchuyen 2 3 3 5" xfId="4413"/>
    <cellStyle name="chchuyen 2 3 3 6" xfId="4414"/>
    <cellStyle name="chchuyen 2 3 4" xfId="4415"/>
    <cellStyle name="chchuyen 2 3 4 2" xfId="4416"/>
    <cellStyle name="chchuyen 2 3 4 2 2" xfId="4417"/>
    <cellStyle name="chchuyen 2 3 4 3" xfId="4418"/>
    <cellStyle name="chchuyen 2 3 4 3 2" xfId="4419"/>
    <cellStyle name="chchuyen 2 3 4 4" xfId="4420"/>
    <cellStyle name="chchuyen 2 3 4 4 2" xfId="4421"/>
    <cellStyle name="chchuyen 2 3 4 5" xfId="4422"/>
    <cellStyle name="chchuyen 2 3 4 6" xfId="4423"/>
    <cellStyle name="chchuyen 2 3 5" xfId="4424"/>
    <cellStyle name="chchuyen 2 3 5 2" xfId="4425"/>
    <cellStyle name="chchuyen 2 3 5 2 2" xfId="4426"/>
    <cellStyle name="chchuyen 2 3 5 3" xfId="4427"/>
    <cellStyle name="chchuyen 2 3 5 3 2" xfId="4428"/>
    <cellStyle name="chchuyen 2 3 5 4" xfId="4429"/>
    <cellStyle name="chchuyen 2 3 5 4 2" xfId="4430"/>
    <cellStyle name="chchuyen 2 3 5 5" xfId="4431"/>
    <cellStyle name="chchuyen 2 3 5 6" xfId="4432"/>
    <cellStyle name="chchuyen 2 3 6" xfId="4433"/>
    <cellStyle name="chchuyen 2 3 6 2" xfId="4434"/>
    <cellStyle name="chchuyen 2 3 7" xfId="4435"/>
    <cellStyle name="chchuyen 2 3 7 2" xfId="4436"/>
    <cellStyle name="chchuyen 2 3 8" xfId="4437"/>
    <cellStyle name="chchuyen 2 3 8 2" xfId="4438"/>
    <cellStyle name="chchuyen 2 3 9" xfId="4439"/>
    <cellStyle name="chchuyen 2 3 9 2" xfId="4440"/>
    <cellStyle name="chchuyen 2 4" xfId="4441"/>
    <cellStyle name="chchuyen 2 4 10" xfId="4442"/>
    <cellStyle name="chchuyen 2 4 10 2" xfId="4443"/>
    <cellStyle name="chchuyen 2 4 11" xfId="4444"/>
    <cellStyle name="chchuyen 2 4 11 2" xfId="4445"/>
    <cellStyle name="chchuyen 2 4 12" xfId="4446"/>
    <cellStyle name="chchuyen 2 4 12 2" xfId="4447"/>
    <cellStyle name="chchuyen 2 4 13" xfId="4448"/>
    <cellStyle name="chchuyen 2 4 13 2" xfId="4449"/>
    <cellStyle name="chchuyen 2 4 14" xfId="4450"/>
    <cellStyle name="chchuyen 2 4 15" xfId="4451"/>
    <cellStyle name="chchuyen 2 4 2" xfId="4452"/>
    <cellStyle name="chchuyen 2 4 2 2" xfId="4453"/>
    <cellStyle name="chchuyen 2 4 2 2 2" xfId="4454"/>
    <cellStyle name="chchuyen 2 4 2 3" xfId="4455"/>
    <cellStyle name="chchuyen 2 4 2 3 2" xfId="4456"/>
    <cellStyle name="chchuyen 2 4 2 4" xfId="4457"/>
    <cellStyle name="chchuyen 2 4 2 4 2" xfId="4458"/>
    <cellStyle name="chchuyen 2 4 2 5" xfId="4459"/>
    <cellStyle name="chchuyen 2 4 2 6" xfId="4460"/>
    <cellStyle name="chchuyen 2 4 3" xfId="4461"/>
    <cellStyle name="chchuyen 2 4 3 2" xfId="4462"/>
    <cellStyle name="chchuyen 2 4 3 2 2" xfId="4463"/>
    <cellStyle name="chchuyen 2 4 3 3" xfId="4464"/>
    <cellStyle name="chchuyen 2 4 3 3 2" xfId="4465"/>
    <cellStyle name="chchuyen 2 4 3 4" xfId="4466"/>
    <cellStyle name="chchuyen 2 4 3 4 2" xfId="4467"/>
    <cellStyle name="chchuyen 2 4 3 5" xfId="4468"/>
    <cellStyle name="chchuyen 2 4 3 6" xfId="4469"/>
    <cellStyle name="chchuyen 2 4 4" xfId="4470"/>
    <cellStyle name="chchuyen 2 4 4 2" xfId="4471"/>
    <cellStyle name="chchuyen 2 4 4 2 2" xfId="4472"/>
    <cellStyle name="chchuyen 2 4 4 3" xfId="4473"/>
    <cellStyle name="chchuyen 2 4 4 3 2" xfId="4474"/>
    <cellStyle name="chchuyen 2 4 4 4" xfId="4475"/>
    <cellStyle name="chchuyen 2 4 4 4 2" xfId="4476"/>
    <cellStyle name="chchuyen 2 4 4 5" xfId="4477"/>
    <cellStyle name="chchuyen 2 4 4 6" xfId="4478"/>
    <cellStyle name="chchuyen 2 4 5" xfId="4479"/>
    <cellStyle name="chchuyen 2 4 5 2" xfId="4480"/>
    <cellStyle name="chchuyen 2 4 5 2 2" xfId="4481"/>
    <cellStyle name="chchuyen 2 4 5 3" xfId="4482"/>
    <cellStyle name="chchuyen 2 4 5 3 2" xfId="4483"/>
    <cellStyle name="chchuyen 2 4 5 4" xfId="4484"/>
    <cellStyle name="chchuyen 2 4 5 4 2" xfId="4485"/>
    <cellStyle name="chchuyen 2 4 5 5" xfId="4486"/>
    <cellStyle name="chchuyen 2 4 5 6" xfId="4487"/>
    <cellStyle name="chchuyen 2 4 6" xfId="4488"/>
    <cellStyle name="chchuyen 2 4 6 2" xfId="4489"/>
    <cellStyle name="chchuyen 2 4 7" xfId="4490"/>
    <cellStyle name="chchuyen 2 4 7 2" xfId="4491"/>
    <cellStyle name="chchuyen 2 4 8" xfId="4492"/>
    <cellStyle name="chchuyen 2 4 8 2" xfId="4493"/>
    <cellStyle name="chchuyen 2 4 9" xfId="4494"/>
    <cellStyle name="chchuyen 2 4 9 2" xfId="4495"/>
    <cellStyle name="chchuyen 2 5" xfId="4496"/>
    <cellStyle name="chchuyen 2 5 10" xfId="4497"/>
    <cellStyle name="chchuyen 2 5 10 2" xfId="4498"/>
    <cellStyle name="chchuyen 2 5 11" xfId="4499"/>
    <cellStyle name="chchuyen 2 5 11 2" xfId="4500"/>
    <cellStyle name="chchuyen 2 5 12" xfId="4501"/>
    <cellStyle name="chchuyen 2 5 12 2" xfId="4502"/>
    <cellStyle name="chchuyen 2 5 13" xfId="4503"/>
    <cellStyle name="chchuyen 2 5 13 2" xfId="4504"/>
    <cellStyle name="chchuyen 2 5 14" xfId="4505"/>
    <cellStyle name="chchuyen 2 5 15" xfId="4506"/>
    <cellStyle name="chchuyen 2 5 2" xfId="4507"/>
    <cellStyle name="chchuyen 2 5 2 2" xfId="4508"/>
    <cellStyle name="chchuyen 2 5 2 2 2" xfId="4509"/>
    <cellStyle name="chchuyen 2 5 2 3" xfId="4510"/>
    <cellStyle name="chchuyen 2 5 2 3 2" xfId="4511"/>
    <cellStyle name="chchuyen 2 5 2 4" xfId="4512"/>
    <cellStyle name="chchuyen 2 5 2 4 2" xfId="4513"/>
    <cellStyle name="chchuyen 2 5 2 5" xfId="4514"/>
    <cellStyle name="chchuyen 2 5 2 6" xfId="4515"/>
    <cellStyle name="chchuyen 2 5 3" xfId="4516"/>
    <cellStyle name="chchuyen 2 5 3 2" xfId="4517"/>
    <cellStyle name="chchuyen 2 5 3 2 2" xfId="4518"/>
    <cellStyle name="chchuyen 2 5 3 3" xfId="4519"/>
    <cellStyle name="chchuyen 2 5 3 3 2" xfId="4520"/>
    <cellStyle name="chchuyen 2 5 3 4" xfId="4521"/>
    <cellStyle name="chchuyen 2 5 3 4 2" xfId="4522"/>
    <cellStyle name="chchuyen 2 5 3 5" xfId="4523"/>
    <cellStyle name="chchuyen 2 5 3 6" xfId="4524"/>
    <cellStyle name="chchuyen 2 5 4" xfId="4525"/>
    <cellStyle name="chchuyen 2 5 4 2" xfId="4526"/>
    <cellStyle name="chchuyen 2 5 4 2 2" xfId="4527"/>
    <cellStyle name="chchuyen 2 5 4 3" xfId="4528"/>
    <cellStyle name="chchuyen 2 5 4 3 2" xfId="4529"/>
    <cellStyle name="chchuyen 2 5 4 4" xfId="4530"/>
    <cellStyle name="chchuyen 2 5 4 4 2" xfId="4531"/>
    <cellStyle name="chchuyen 2 5 4 5" xfId="4532"/>
    <cellStyle name="chchuyen 2 5 4 6" xfId="4533"/>
    <cellStyle name="chchuyen 2 5 5" xfId="4534"/>
    <cellStyle name="chchuyen 2 5 5 2" xfId="4535"/>
    <cellStyle name="chchuyen 2 5 5 2 2" xfId="4536"/>
    <cellStyle name="chchuyen 2 5 5 3" xfId="4537"/>
    <cellStyle name="chchuyen 2 5 5 3 2" xfId="4538"/>
    <cellStyle name="chchuyen 2 5 5 4" xfId="4539"/>
    <cellStyle name="chchuyen 2 5 5 4 2" xfId="4540"/>
    <cellStyle name="chchuyen 2 5 5 5" xfId="4541"/>
    <cellStyle name="chchuyen 2 5 5 6" xfId="4542"/>
    <cellStyle name="chchuyen 2 5 6" xfId="4543"/>
    <cellStyle name="chchuyen 2 5 6 2" xfId="4544"/>
    <cellStyle name="chchuyen 2 5 7" xfId="4545"/>
    <cellStyle name="chchuyen 2 5 7 2" xfId="4546"/>
    <cellStyle name="chchuyen 2 5 8" xfId="4547"/>
    <cellStyle name="chchuyen 2 5 8 2" xfId="4548"/>
    <cellStyle name="chchuyen 2 5 9" xfId="4549"/>
    <cellStyle name="chchuyen 2 5 9 2" xfId="4550"/>
    <cellStyle name="chchuyen 2 6" xfId="4551"/>
    <cellStyle name="chchuyen 2 6 10" xfId="4552"/>
    <cellStyle name="chchuyen 2 6 10 2" xfId="4553"/>
    <cellStyle name="chchuyen 2 6 11" xfId="4554"/>
    <cellStyle name="chchuyen 2 6 11 2" xfId="4555"/>
    <cellStyle name="chchuyen 2 6 12" xfId="4556"/>
    <cellStyle name="chchuyen 2 6 12 2" xfId="4557"/>
    <cellStyle name="chchuyen 2 6 13" xfId="4558"/>
    <cellStyle name="chchuyen 2 6 13 2" xfId="4559"/>
    <cellStyle name="chchuyen 2 6 14" xfId="4560"/>
    <cellStyle name="chchuyen 2 6 15" xfId="4561"/>
    <cellStyle name="chchuyen 2 6 2" xfId="4562"/>
    <cellStyle name="chchuyen 2 6 2 2" xfId="4563"/>
    <cellStyle name="chchuyen 2 6 2 2 2" xfId="4564"/>
    <cellStyle name="chchuyen 2 6 2 3" xfId="4565"/>
    <cellStyle name="chchuyen 2 6 2 3 2" xfId="4566"/>
    <cellStyle name="chchuyen 2 6 2 4" xfId="4567"/>
    <cellStyle name="chchuyen 2 6 2 4 2" xfId="4568"/>
    <cellStyle name="chchuyen 2 6 2 5" xfId="4569"/>
    <cellStyle name="chchuyen 2 6 2 6" xfId="4570"/>
    <cellStyle name="chchuyen 2 6 3" xfId="4571"/>
    <cellStyle name="chchuyen 2 6 3 2" xfId="4572"/>
    <cellStyle name="chchuyen 2 6 3 2 2" xfId="4573"/>
    <cellStyle name="chchuyen 2 6 3 3" xfId="4574"/>
    <cellStyle name="chchuyen 2 6 3 3 2" xfId="4575"/>
    <cellStyle name="chchuyen 2 6 3 4" xfId="4576"/>
    <cellStyle name="chchuyen 2 6 3 4 2" xfId="4577"/>
    <cellStyle name="chchuyen 2 6 3 5" xfId="4578"/>
    <cellStyle name="chchuyen 2 6 3 6" xfId="4579"/>
    <cellStyle name="chchuyen 2 6 4" xfId="4580"/>
    <cellStyle name="chchuyen 2 6 4 2" xfId="4581"/>
    <cellStyle name="chchuyen 2 6 4 2 2" xfId="4582"/>
    <cellStyle name="chchuyen 2 6 4 3" xfId="4583"/>
    <cellStyle name="chchuyen 2 6 4 3 2" xfId="4584"/>
    <cellStyle name="chchuyen 2 6 4 4" xfId="4585"/>
    <cellStyle name="chchuyen 2 6 4 4 2" xfId="4586"/>
    <cellStyle name="chchuyen 2 6 4 5" xfId="4587"/>
    <cellStyle name="chchuyen 2 6 4 6" xfId="4588"/>
    <cellStyle name="chchuyen 2 6 5" xfId="4589"/>
    <cellStyle name="chchuyen 2 6 5 2" xfId="4590"/>
    <cellStyle name="chchuyen 2 6 5 2 2" xfId="4591"/>
    <cellStyle name="chchuyen 2 6 5 3" xfId="4592"/>
    <cellStyle name="chchuyen 2 6 5 3 2" xfId="4593"/>
    <cellStyle name="chchuyen 2 6 5 4" xfId="4594"/>
    <cellStyle name="chchuyen 2 6 5 4 2" xfId="4595"/>
    <cellStyle name="chchuyen 2 6 5 5" xfId="4596"/>
    <cellStyle name="chchuyen 2 6 5 6" xfId="4597"/>
    <cellStyle name="chchuyen 2 6 6" xfId="4598"/>
    <cellStyle name="chchuyen 2 6 6 2" xfId="4599"/>
    <cellStyle name="chchuyen 2 6 7" xfId="4600"/>
    <cellStyle name="chchuyen 2 6 7 2" xfId="4601"/>
    <cellStyle name="chchuyen 2 6 8" xfId="4602"/>
    <cellStyle name="chchuyen 2 6 8 2" xfId="4603"/>
    <cellStyle name="chchuyen 2 6 9" xfId="4604"/>
    <cellStyle name="chchuyen 2 6 9 2" xfId="4605"/>
    <cellStyle name="chchuyen 2 7" xfId="4606"/>
    <cellStyle name="chchuyen 2 7 2" xfId="4607"/>
    <cellStyle name="chchuyen 2 7 2 2" xfId="4608"/>
    <cellStyle name="chchuyen 2 7 3" xfId="4609"/>
    <cellStyle name="chchuyen 2 7 3 2" xfId="4610"/>
    <cellStyle name="chchuyen 2 7 4" xfId="4611"/>
    <cellStyle name="chchuyen 2 7 4 2" xfId="4612"/>
    <cellStyle name="chchuyen 2 7 5" xfId="4613"/>
    <cellStyle name="chchuyen 2 7 6" xfId="4614"/>
    <cellStyle name="chchuyen 2 8" xfId="4615"/>
    <cellStyle name="chchuyen 2 8 2" xfId="4616"/>
    <cellStyle name="chchuyen 2 8 2 2" xfId="4617"/>
    <cellStyle name="chchuyen 2 8 3" xfId="4618"/>
    <cellStyle name="chchuyen 2 8 3 2" xfId="4619"/>
    <cellStyle name="chchuyen 2 8 4" xfId="4620"/>
    <cellStyle name="chchuyen 2 8 4 2" xfId="4621"/>
    <cellStyle name="chchuyen 2 8 5" xfId="4622"/>
    <cellStyle name="chchuyen 2 8 6" xfId="4623"/>
    <cellStyle name="chchuyen 2 9" xfId="4624"/>
    <cellStyle name="chchuyen 2 9 2" xfId="4625"/>
    <cellStyle name="chchuyen 3" xfId="4626"/>
    <cellStyle name="chchuyen 3 2" xfId="4627"/>
    <cellStyle name="chchuyen 4" xfId="4628"/>
    <cellStyle name="chchuyen 4 2" xfId="4629"/>
    <cellStyle name="chchuyen 5" xfId="4630"/>
    <cellStyle name="Check Cell 2" xfId="4631"/>
    <cellStyle name="Check Cell 3" xfId="4632"/>
    <cellStyle name="Check Cell 4" xfId="4633"/>
    <cellStyle name="Chi phÝ kh¸c_Book1" xfId="4634"/>
    <cellStyle name="chu" xfId="4635"/>
    <cellStyle name="CHUONG" xfId="4636"/>
    <cellStyle name="Comma  - Style1" xfId="4637"/>
    <cellStyle name="Comma  - Style1 2" xfId="4638"/>
    <cellStyle name="Comma  - Style1 3" xfId="4639"/>
    <cellStyle name="Comma  - Style1 4" xfId="4640"/>
    <cellStyle name="Comma  - Style1_Phụ lục trình thực hienj các chính sách" xfId="4641"/>
    <cellStyle name="Comma  - Style2" xfId="4642"/>
    <cellStyle name="Comma  - Style2 2" xfId="4643"/>
    <cellStyle name="Comma  - Style2 3" xfId="4644"/>
    <cellStyle name="Comma  - Style2 4" xfId="4645"/>
    <cellStyle name="Comma  - Style2_Phụ lục trình thực hienj các chính sách" xfId="4646"/>
    <cellStyle name="Comma  - Style3" xfId="4647"/>
    <cellStyle name="Comma  - Style3 2" xfId="4648"/>
    <cellStyle name="Comma  - Style3 3" xfId="4649"/>
    <cellStyle name="Comma  - Style3 4" xfId="4650"/>
    <cellStyle name="Comma  - Style3_Phụ lục trình thực hienj các chính sách" xfId="4651"/>
    <cellStyle name="Comma  - Style4" xfId="4652"/>
    <cellStyle name="Comma  - Style4 2" xfId="4653"/>
    <cellStyle name="Comma  - Style4 3" xfId="4654"/>
    <cellStyle name="Comma  - Style4 4" xfId="4655"/>
    <cellStyle name="Comma  - Style4_Phụ lục trình thực hienj các chính sách" xfId="4656"/>
    <cellStyle name="Comma  - Style5" xfId="4657"/>
    <cellStyle name="Comma  - Style5 2" xfId="4658"/>
    <cellStyle name="Comma  - Style5 3" xfId="4659"/>
    <cellStyle name="Comma  - Style5 4" xfId="4660"/>
    <cellStyle name="Comma  - Style5_Phụ lục trình thực hienj các chính sách" xfId="4661"/>
    <cellStyle name="Comma  - Style6" xfId="4662"/>
    <cellStyle name="Comma  - Style6 2" xfId="4663"/>
    <cellStyle name="Comma  - Style6 3" xfId="4664"/>
    <cellStyle name="Comma  - Style6 4" xfId="4665"/>
    <cellStyle name="Comma  - Style6_Phụ lục trình thực hienj các chính sách" xfId="4666"/>
    <cellStyle name="Comma  - Style7" xfId="4667"/>
    <cellStyle name="Comma  - Style7 2" xfId="4668"/>
    <cellStyle name="Comma  - Style7 3" xfId="4669"/>
    <cellStyle name="Comma  - Style7 4" xfId="4670"/>
    <cellStyle name="Comma  - Style7_Phụ lục trình thực hienj các chính sách" xfId="4671"/>
    <cellStyle name="Comma  - Style8" xfId="4672"/>
    <cellStyle name="Comma  - Style8 2" xfId="4673"/>
    <cellStyle name="Comma  - Style8 3" xfId="4674"/>
    <cellStyle name="Comma  - Style8 4" xfId="4675"/>
    <cellStyle name="Comma  - Style8_Phụ lục trình thực hienj các chính sách" xfId="4676"/>
    <cellStyle name="Comma [0] 2" xfId="4677"/>
    <cellStyle name="Comma [0] 2 2" xfId="4678"/>
    <cellStyle name="Comma [0] 2 3" xfId="4679"/>
    <cellStyle name="Comma [0] 3" xfId="4680"/>
    <cellStyle name="Comma [0] 3 2" xfId="4681"/>
    <cellStyle name="Comma [0] 4" xfId="4682"/>
    <cellStyle name="Comma [0] 4 2" xfId="4683"/>
    <cellStyle name="Comma [0] 5" xfId="4684"/>
    <cellStyle name="Comma [0] 6" xfId="4685"/>
    <cellStyle name="Comma [00]" xfId="4686"/>
    <cellStyle name="Comma [00] 2" xfId="4687"/>
    <cellStyle name="Comma [00] 3" xfId="4688"/>
    <cellStyle name="Comma [00]_Thành phố-Nhu cau CCTL 2016" xfId="4689"/>
    <cellStyle name="Comma [1]" xfId="4690"/>
    <cellStyle name="Comma [1] 2" xfId="4691"/>
    <cellStyle name="Comma [3]" xfId="4692"/>
    <cellStyle name="Comma [3] 2" xfId="4693"/>
    <cellStyle name="Comma [4]" xfId="4694"/>
    <cellStyle name="Comma [4] 2" xfId="4695"/>
    <cellStyle name="Comma [4] 2 10" xfId="4696"/>
    <cellStyle name="Comma [4] 2 10 2" xfId="4697"/>
    <cellStyle name="Comma [4] 2 11" xfId="4698"/>
    <cellStyle name="Comma [4] 2 11 2" xfId="4699"/>
    <cellStyle name="Comma [4] 2 12" xfId="4700"/>
    <cellStyle name="Comma [4] 2 12 2" xfId="4701"/>
    <cellStyle name="Comma [4] 2 13" xfId="4702"/>
    <cellStyle name="Comma [4] 2 13 2" xfId="4703"/>
    <cellStyle name="Comma [4] 2 14" xfId="4704"/>
    <cellStyle name="Comma [4] 2 14 2" xfId="4705"/>
    <cellStyle name="Comma [4] 2 15" xfId="4706"/>
    <cellStyle name="Comma [4] 2 15 2" xfId="4707"/>
    <cellStyle name="Comma [4] 2 16" xfId="4708"/>
    <cellStyle name="Comma [4] 2 16 2" xfId="4709"/>
    <cellStyle name="Comma [4] 2 17" xfId="4710"/>
    <cellStyle name="Comma [4] 2 17 2" xfId="4711"/>
    <cellStyle name="Comma [4] 2 18" xfId="4712"/>
    <cellStyle name="Comma [4] 2 18 2" xfId="4713"/>
    <cellStyle name="Comma [4] 2 19" xfId="4714"/>
    <cellStyle name="Comma [4] 2 19 2" xfId="4715"/>
    <cellStyle name="Comma [4] 2 2" xfId="4716"/>
    <cellStyle name="Comma [4] 2 2 10" xfId="4717"/>
    <cellStyle name="Comma [4] 2 2 10 2" xfId="4718"/>
    <cellStyle name="Comma [4] 2 2 11" xfId="4719"/>
    <cellStyle name="Comma [4] 2 2 11 2" xfId="4720"/>
    <cellStyle name="Comma [4] 2 2 12" xfId="4721"/>
    <cellStyle name="Comma [4] 2 2 12 2" xfId="4722"/>
    <cellStyle name="Comma [4] 2 2 13" xfId="4723"/>
    <cellStyle name="Comma [4] 2 2 13 2" xfId="4724"/>
    <cellStyle name="Comma [4] 2 2 14" xfId="4725"/>
    <cellStyle name="Comma [4] 2 2 15" xfId="4726"/>
    <cellStyle name="Comma [4] 2 2 2" xfId="4727"/>
    <cellStyle name="Comma [4] 2 2 2 2" xfId="4728"/>
    <cellStyle name="Comma [4] 2 2 2 2 2" xfId="4729"/>
    <cellStyle name="Comma [4] 2 2 2 3" xfId="4730"/>
    <cellStyle name="Comma [4] 2 2 2 3 2" xfId="4731"/>
    <cellStyle name="Comma [4] 2 2 2 4" xfId="4732"/>
    <cellStyle name="Comma [4] 2 2 2 4 2" xfId="4733"/>
    <cellStyle name="Comma [4] 2 2 2 5" xfId="4734"/>
    <cellStyle name="Comma [4] 2 2 2 6" xfId="4735"/>
    <cellStyle name="Comma [4] 2 2 3" xfId="4736"/>
    <cellStyle name="Comma [4] 2 2 3 2" xfId="4737"/>
    <cellStyle name="Comma [4] 2 2 3 2 2" xfId="4738"/>
    <cellStyle name="Comma [4] 2 2 3 3" xfId="4739"/>
    <cellStyle name="Comma [4] 2 2 3 3 2" xfId="4740"/>
    <cellStyle name="Comma [4] 2 2 3 4" xfId="4741"/>
    <cellStyle name="Comma [4] 2 2 3 4 2" xfId="4742"/>
    <cellStyle name="Comma [4] 2 2 3 5" xfId="4743"/>
    <cellStyle name="Comma [4] 2 2 3 6" xfId="4744"/>
    <cellStyle name="Comma [4] 2 2 4" xfId="4745"/>
    <cellStyle name="Comma [4] 2 2 4 2" xfId="4746"/>
    <cellStyle name="Comma [4] 2 2 4 2 2" xfId="4747"/>
    <cellStyle name="Comma [4] 2 2 4 3" xfId="4748"/>
    <cellStyle name="Comma [4] 2 2 4 3 2" xfId="4749"/>
    <cellStyle name="Comma [4] 2 2 4 4" xfId="4750"/>
    <cellStyle name="Comma [4] 2 2 4 4 2" xfId="4751"/>
    <cellStyle name="Comma [4] 2 2 4 5" xfId="4752"/>
    <cellStyle name="Comma [4] 2 2 4 6" xfId="4753"/>
    <cellStyle name="Comma [4] 2 2 5" xfId="4754"/>
    <cellStyle name="Comma [4] 2 2 5 2" xfId="4755"/>
    <cellStyle name="Comma [4] 2 2 5 2 2" xfId="4756"/>
    <cellStyle name="Comma [4] 2 2 5 3" xfId="4757"/>
    <cellStyle name="Comma [4] 2 2 5 3 2" xfId="4758"/>
    <cellStyle name="Comma [4] 2 2 5 4" xfId="4759"/>
    <cellStyle name="Comma [4] 2 2 5 4 2" xfId="4760"/>
    <cellStyle name="Comma [4] 2 2 5 5" xfId="4761"/>
    <cellStyle name="Comma [4] 2 2 5 6" xfId="4762"/>
    <cellStyle name="Comma [4] 2 2 6" xfId="4763"/>
    <cellStyle name="Comma [4] 2 2 6 2" xfId="4764"/>
    <cellStyle name="Comma [4] 2 2 7" xfId="4765"/>
    <cellStyle name="Comma [4] 2 2 7 2" xfId="4766"/>
    <cellStyle name="Comma [4] 2 2 8" xfId="4767"/>
    <cellStyle name="Comma [4] 2 2 8 2" xfId="4768"/>
    <cellStyle name="Comma [4] 2 2 9" xfId="4769"/>
    <cellStyle name="Comma [4] 2 2 9 2" xfId="4770"/>
    <cellStyle name="Comma [4] 2 20" xfId="4771"/>
    <cellStyle name="Comma [4] 2 3" xfId="4772"/>
    <cellStyle name="Comma [4] 2 3 10" xfId="4773"/>
    <cellStyle name="Comma [4] 2 3 10 2" xfId="4774"/>
    <cellStyle name="Comma [4] 2 3 11" xfId="4775"/>
    <cellStyle name="Comma [4] 2 3 11 2" xfId="4776"/>
    <cellStyle name="Comma [4] 2 3 12" xfId="4777"/>
    <cellStyle name="Comma [4] 2 3 12 2" xfId="4778"/>
    <cellStyle name="Comma [4] 2 3 13" xfId="4779"/>
    <cellStyle name="Comma [4] 2 3 13 2" xfId="4780"/>
    <cellStyle name="Comma [4] 2 3 14" xfId="4781"/>
    <cellStyle name="Comma [4] 2 3 15" xfId="4782"/>
    <cellStyle name="Comma [4] 2 3 2" xfId="4783"/>
    <cellStyle name="Comma [4] 2 3 2 2" xfId="4784"/>
    <cellStyle name="Comma [4] 2 3 2 2 2" xfId="4785"/>
    <cellStyle name="Comma [4] 2 3 2 3" xfId="4786"/>
    <cellStyle name="Comma [4] 2 3 2 3 2" xfId="4787"/>
    <cellStyle name="Comma [4] 2 3 2 4" xfId="4788"/>
    <cellStyle name="Comma [4] 2 3 2 4 2" xfId="4789"/>
    <cellStyle name="Comma [4] 2 3 2 5" xfId="4790"/>
    <cellStyle name="Comma [4] 2 3 2 6" xfId="4791"/>
    <cellStyle name="Comma [4] 2 3 3" xfId="4792"/>
    <cellStyle name="Comma [4] 2 3 3 2" xfId="4793"/>
    <cellStyle name="Comma [4] 2 3 3 2 2" xfId="4794"/>
    <cellStyle name="Comma [4] 2 3 3 3" xfId="4795"/>
    <cellStyle name="Comma [4] 2 3 3 3 2" xfId="4796"/>
    <cellStyle name="Comma [4] 2 3 3 4" xfId="4797"/>
    <cellStyle name="Comma [4] 2 3 3 4 2" xfId="4798"/>
    <cellStyle name="Comma [4] 2 3 3 5" xfId="4799"/>
    <cellStyle name="Comma [4] 2 3 3 6" xfId="4800"/>
    <cellStyle name="Comma [4] 2 3 4" xfId="4801"/>
    <cellStyle name="Comma [4] 2 3 4 2" xfId="4802"/>
    <cellStyle name="Comma [4] 2 3 4 2 2" xfId="4803"/>
    <cellStyle name="Comma [4] 2 3 4 3" xfId="4804"/>
    <cellStyle name="Comma [4] 2 3 4 3 2" xfId="4805"/>
    <cellStyle name="Comma [4] 2 3 4 4" xfId="4806"/>
    <cellStyle name="Comma [4] 2 3 4 4 2" xfId="4807"/>
    <cellStyle name="Comma [4] 2 3 4 5" xfId="4808"/>
    <cellStyle name="Comma [4] 2 3 4 6" xfId="4809"/>
    <cellStyle name="Comma [4] 2 3 5" xfId="4810"/>
    <cellStyle name="Comma [4] 2 3 5 2" xfId="4811"/>
    <cellStyle name="Comma [4] 2 3 5 2 2" xfId="4812"/>
    <cellStyle name="Comma [4] 2 3 5 3" xfId="4813"/>
    <cellStyle name="Comma [4] 2 3 5 3 2" xfId="4814"/>
    <cellStyle name="Comma [4] 2 3 5 4" xfId="4815"/>
    <cellStyle name="Comma [4] 2 3 5 4 2" xfId="4816"/>
    <cellStyle name="Comma [4] 2 3 5 5" xfId="4817"/>
    <cellStyle name="Comma [4] 2 3 5 6" xfId="4818"/>
    <cellStyle name="Comma [4] 2 3 6" xfId="4819"/>
    <cellStyle name="Comma [4] 2 3 6 2" xfId="4820"/>
    <cellStyle name="Comma [4] 2 3 7" xfId="4821"/>
    <cellStyle name="Comma [4] 2 3 7 2" xfId="4822"/>
    <cellStyle name="Comma [4] 2 3 8" xfId="4823"/>
    <cellStyle name="Comma [4] 2 3 8 2" xfId="4824"/>
    <cellStyle name="Comma [4] 2 3 9" xfId="4825"/>
    <cellStyle name="Comma [4] 2 3 9 2" xfId="4826"/>
    <cellStyle name="Comma [4] 2 4" xfId="4827"/>
    <cellStyle name="Comma [4] 2 4 10" xfId="4828"/>
    <cellStyle name="Comma [4] 2 4 10 2" xfId="4829"/>
    <cellStyle name="Comma [4] 2 4 11" xfId="4830"/>
    <cellStyle name="Comma [4] 2 4 11 2" xfId="4831"/>
    <cellStyle name="Comma [4] 2 4 12" xfId="4832"/>
    <cellStyle name="Comma [4] 2 4 12 2" xfId="4833"/>
    <cellStyle name="Comma [4] 2 4 13" xfId="4834"/>
    <cellStyle name="Comma [4] 2 4 13 2" xfId="4835"/>
    <cellStyle name="Comma [4] 2 4 14" xfId="4836"/>
    <cellStyle name="Comma [4] 2 4 15" xfId="4837"/>
    <cellStyle name="Comma [4] 2 4 2" xfId="4838"/>
    <cellStyle name="Comma [4] 2 4 2 2" xfId="4839"/>
    <cellStyle name="Comma [4] 2 4 2 2 2" xfId="4840"/>
    <cellStyle name="Comma [4] 2 4 2 3" xfId="4841"/>
    <cellStyle name="Comma [4] 2 4 2 3 2" xfId="4842"/>
    <cellStyle name="Comma [4] 2 4 2 4" xfId="4843"/>
    <cellStyle name="Comma [4] 2 4 2 4 2" xfId="4844"/>
    <cellStyle name="Comma [4] 2 4 2 5" xfId="4845"/>
    <cellStyle name="Comma [4] 2 4 2 6" xfId="4846"/>
    <cellStyle name="Comma [4] 2 4 3" xfId="4847"/>
    <cellStyle name="Comma [4] 2 4 3 2" xfId="4848"/>
    <cellStyle name="Comma [4] 2 4 3 2 2" xfId="4849"/>
    <cellStyle name="Comma [4] 2 4 3 3" xfId="4850"/>
    <cellStyle name="Comma [4] 2 4 3 3 2" xfId="4851"/>
    <cellStyle name="Comma [4] 2 4 3 4" xfId="4852"/>
    <cellStyle name="Comma [4] 2 4 3 4 2" xfId="4853"/>
    <cellStyle name="Comma [4] 2 4 3 5" xfId="4854"/>
    <cellStyle name="Comma [4] 2 4 3 6" xfId="4855"/>
    <cellStyle name="Comma [4] 2 4 4" xfId="4856"/>
    <cellStyle name="Comma [4] 2 4 4 2" xfId="4857"/>
    <cellStyle name="Comma [4] 2 4 4 2 2" xfId="4858"/>
    <cellStyle name="Comma [4] 2 4 4 3" xfId="4859"/>
    <cellStyle name="Comma [4] 2 4 4 3 2" xfId="4860"/>
    <cellStyle name="Comma [4] 2 4 4 4" xfId="4861"/>
    <cellStyle name="Comma [4] 2 4 4 4 2" xfId="4862"/>
    <cellStyle name="Comma [4] 2 4 4 5" xfId="4863"/>
    <cellStyle name="Comma [4] 2 4 4 6" xfId="4864"/>
    <cellStyle name="Comma [4] 2 4 5" xfId="4865"/>
    <cellStyle name="Comma [4] 2 4 5 2" xfId="4866"/>
    <cellStyle name="Comma [4] 2 4 5 2 2" xfId="4867"/>
    <cellStyle name="Comma [4] 2 4 5 3" xfId="4868"/>
    <cellStyle name="Comma [4] 2 4 5 3 2" xfId="4869"/>
    <cellStyle name="Comma [4] 2 4 5 4" xfId="4870"/>
    <cellStyle name="Comma [4] 2 4 5 4 2" xfId="4871"/>
    <cellStyle name="Comma [4] 2 4 5 5" xfId="4872"/>
    <cellStyle name="Comma [4] 2 4 5 6" xfId="4873"/>
    <cellStyle name="Comma [4] 2 4 6" xfId="4874"/>
    <cellStyle name="Comma [4] 2 4 6 2" xfId="4875"/>
    <cellStyle name="Comma [4] 2 4 7" xfId="4876"/>
    <cellStyle name="Comma [4] 2 4 7 2" xfId="4877"/>
    <cellStyle name="Comma [4] 2 4 8" xfId="4878"/>
    <cellStyle name="Comma [4] 2 4 8 2" xfId="4879"/>
    <cellStyle name="Comma [4] 2 4 9" xfId="4880"/>
    <cellStyle name="Comma [4] 2 4 9 2" xfId="4881"/>
    <cellStyle name="Comma [4] 2 5" xfId="4882"/>
    <cellStyle name="Comma [4] 2 5 10" xfId="4883"/>
    <cellStyle name="Comma [4] 2 5 10 2" xfId="4884"/>
    <cellStyle name="Comma [4] 2 5 11" xfId="4885"/>
    <cellStyle name="Comma [4] 2 5 11 2" xfId="4886"/>
    <cellStyle name="Comma [4] 2 5 12" xfId="4887"/>
    <cellStyle name="Comma [4] 2 5 12 2" xfId="4888"/>
    <cellStyle name="Comma [4] 2 5 13" xfId="4889"/>
    <cellStyle name="Comma [4] 2 5 13 2" xfId="4890"/>
    <cellStyle name="Comma [4] 2 5 14" xfId="4891"/>
    <cellStyle name="Comma [4] 2 5 15" xfId="4892"/>
    <cellStyle name="Comma [4] 2 5 2" xfId="4893"/>
    <cellStyle name="Comma [4] 2 5 2 2" xfId="4894"/>
    <cellStyle name="Comma [4] 2 5 2 2 2" xfId="4895"/>
    <cellStyle name="Comma [4] 2 5 2 3" xfId="4896"/>
    <cellStyle name="Comma [4] 2 5 2 3 2" xfId="4897"/>
    <cellStyle name="Comma [4] 2 5 2 4" xfId="4898"/>
    <cellStyle name="Comma [4] 2 5 2 4 2" xfId="4899"/>
    <cellStyle name="Comma [4] 2 5 2 5" xfId="4900"/>
    <cellStyle name="Comma [4] 2 5 2 6" xfId="4901"/>
    <cellStyle name="Comma [4] 2 5 3" xfId="4902"/>
    <cellStyle name="Comma [4] 2 5 3 2" xfId="4903"/>
    <cellStyle name="Comma [4] 2 5 3 2 2" xfId="4904"/>
    <cellStyle name="Comma [4] 2 5 3 3" xfId="4905"/>
    <cellStyle name="Comma [4] 2 5 3 3 2" xfId="4906"/>
    <cellStyle name="Comma [4] 2 5 3 4" xfId="4907"/>
    <cellStyle name="Comma [4] 2 5 3 4 2" xfId="4908"/>
    <cellStyle name="Comma [4] 2 5 3 5" xfId="4909"/>
    <cellStyle name="Comma [4] 2 5 3 6" xfId="4910"/>
    <cellStyle name="Comma [4] 2 5 4" xfId="4911"/>
    <cellStyle name="Comma [4] 2 5 4 2" xfId="4912"/>
    <cellStyle name="Comma [4] 2 5 4 2 2" xfId="4913"/>
    <cellStyle name="Comma [4] 2 5 4 3" xfId="4914"/>
    <cellStyle name="Comma [4] 2 5 4 3 2" xfId="4915"/>
    <cellStyle name="Comma [4] 2 5 4 4" xfId="4916"/>
    <cellStyle name="Comma [4] 2 5 4 4 2" xfId="4917"/>
    <cellStyle name="Comma [4] 2 5 4 5" xfId="4918"/>
    <cellStyle name="Comma [4] 2 5 4 6" xfId="4919"/>
    <cellStyle name="Comma [4] 2 5 5" xfId="4920"/>
    <cellStyle name="Comma [4] 2 5 5 2" xfId="4921"/>
    <cellStyle name="Comma [4] 2 5 5 2 2" xfId="4922"/>
    <cellStyle name="Comma [4] 2 5 5 3" xfId="4923"/>
    <cellStyle name="Comma [4] 2 5 5 3 2" xfId="4924"/>
    <cellStyle name="Comma [4] 2 5 5 4" xfId="4925"/>
    <cellStyle name="Comma [4] 2 5 5 4 2" xfId="4926"/>
    <cellStyle name="Comma [4] 2 5 5 5" xfId="4927"/>
    <cellStyle name="Comma [4] 2 5 5 6" xfId="4928"/>
    <cellStyle name="Comma [4] 2 5 6" xfId="4929"/>
    <cellStyle name="Comma [4] 2 5 6 2" xfId="4930"/>
    <cellStyle name="Comma [4] 2 5 7" xfId="4931"/>
    <cellStyle name="Comma [4] 2 5 7 2" xfId="4932"/>
    <cellStyle name="Comma [4] 2 5 8" xfId="4933"/>
    <cellStyle name="Comma [4] 2 5 8 2" xfId="4934"/>
    <cellStyle name="Comma [4] 2 5 9" xfId="4935"/>
    <cellStyle name="Comma [4] 2 5 9 2" xfId="4936"/>
    <cellStyle name="Comma [4] 2 6" xfId="4937"/>
    <cellStyle name="Comma [4] 2 6 10" xfId="4938"/>
    <cellStyle name="Comma [4] 2 6 10 2" xfId="4939"/>
    <cellStyle name="Comma [4] 2 6 11" xfId="4940"/>
    <cellStyle name="Comma [4] 2 6 11 2" xfId="4941"/>
    <cellStyle name="Comma [4] 2 6 12" xfId="4942"/>
    <cellStyle name="Comma [4] 2 6 12 2" xfId="4943"/>
    <cellStyle name="Comma [4] 2 6 13" xfId="4944"/>
    <cellStyle name="Comma [4] 2 6 13 2" xfId="4945"/>
    <cellStyle name="Comma [4] 2 6 14" xfId="4946"/>
    <cellStyle name="Comma [4] 2 6 15" xfId="4947"/>
    <cellStyle name="Comma [4] 2 6 2" xfId="4948"/>
    <cellStyle name="Comma [4] 2 6 2 2" xfId="4949"/>
    <cellStyle name="Comma [4] 2 6 2 2 2" xfId="4950"/>
    <cellStyle name="Comma [4] 2 6 2 3" xfId="4951"/>
    <cellStyle name="Comma [4] 2 6 2 3 2" xfId="4952"/>
    <cellStyle name="Comma [4] 2 6 2 4" xfId="4953"/>
    <cellStyle name="Comma [4] 2 6 2 4 2" xfId="4954"/>
    <cellStyle name="Comma [4] 2 6 2 5" xfId="4955"/>
    <cellStyle name="Comma [4] 2 6 2 6" xfId="4956"/>
    <cellStyle name="Comma [4] 2 6 3" xfId="4957"/>
    <cellStyle name="Comma [4] 2 6 3 2" xfId="4958"/>
    <cellStyle name="Comma [4] 2 6 3 2 2" xfId="4959"/>
    <cellStyle name="Comma [4] 2 6 3 3" xfId="4960"/>
    <cellStyle name="Comma [4] 2 6 3 3 2" xfId="4961"/>
    <cellStyle name="Comma [4] 2 6 3 4" xfId="4962"/>
    <cellStyle name="Comma [4] 2 6 3 4 2" xfId="4963"/>
    <cellStyle name="Comma [4] 2 6 3 5" xfId="4964"/>
    <cellStyle name="Comma [4] 2 6 3 6" xfId="4965"/>
    <cellStyle name="Comma [4] 2 6 4" xfId="4966"/>
    <cellStyle name="Comma [4] 2 6 4 2" xfId="4967"/>
    <cellStyle name="Comma [4] 2 6 4 2 2" xfId="4968"/>
    <cellStyle name="Comma [4] 2 6 4 3" xfId="4969"/>
    <cellStyle name="Comma [4] 2 6 4 3 2" xfId="4970"/>
    <cellStyle name="Comma [4] 2 6 4 4" xfId="4971"/>
    <cellStyle name="Comma [4] 2 6 4 4 2" xfId="4972"/>
    <cellStyle name="Comma [4] 2 6 4 5" xfId="4973"/>
    <cellStyle name="Comma [4] 2 6 4 6" xfId="4974"/>
    <cellStyle name="Comma [4] 2 6 5" xfId="4975"/>
    <cellStyle name="Comma [4] 2 6 5 2" xfId="4976"/>
    <cellStyle name="Comma [4] 2 6 5 2 2" xfId="4977"/>
    <cellStyle name="Comma [4] 2 6 5 3" xfId="4978"/>
    <cellStyle name="Comma [4] 2 6 5 3 2" xfId="4979"/>
    <cellStyle name="Comma [4] 2 6 5 4" xfId="4980"/>
    <cellStyle name="Comma [4] 2 6 5 4 2" xfId="4981"/>
    <cellStyle name="Comma [4] 2 6 5 5" xfId="4982"/>
    <cellStyle name="Comma [4] 2 6 5 6" xfId="4983"/>
    <cellStyle name="Comma [4] 2 6 6" xfId="4984"/>
    <cellStyle name="Comma [4] 2 6 6 2" xfId="4985"/>
    <cellStyle name="Comma [4] 2 6 7" xfId="4986"/>
    <cellStyle name="Comma [4] 2 6 7 2" xfId="4987"/>
    <cellStyle name="Comma [4] 2 6 8" xfId="4988"/>
    <cellStyle name="Comma [4] 2 6 8 2" xfId="4989"/>
    <cellStyle name="Comma [4] 2 6 9" xfId="4990"/>
    <cellStyle name="Comma [4] 2 6 9 2" xfId="4991"/>
    <cellStyle name="Comma [4] 2 7" xfId="4992"/>
    <cellStyle name="Comma [4] 2 7 2" xfId="4993"/>
    <cellStyle name="Comma [4] 2 7 2 2" xfId="4994"/>
    <cellStyle name="Comma [4] 2 7 3" xfId="4995"/>
    <cellStyle name="Comma [4] 2 7 3 2" xfId="4996"/>
    <cellStyle name="Comma [4] 2 7 4" xfId="4997"/>
    <cellStyle name="Comma [4] 2 7 4 2" xfId="4998"/>
    <cellStyle name="Comma [4] 2 7 5" xfId="4999"/>
    <cellStyle name="Comma [4] 2 7 6" xfId="5000"/>
    <cellStyle name="Comma [4] 2 8" xfId="5001"/>
    <cellStyle name="Comma [4] 2 8 2" xfId="5002"/>
    <cellStyle name="Comma [4] 2 8 2 2" xfId="5003"/>
    <cellStyle name="Comma [4] 2 8 3" xfId="5004"/>
    <cellStyle name="Comma [4] 2 8 3 2" xfId="5005"/>
    <cellStyle name="Comma [4] 2 8 4" xfId="5006"/>
    <cellStyle name="Comma [4] 2 8 4 2" xfId="5007"/>
    <cellStyle name="Comma [4] 2 8 5" xfId="5008"/>
    <cellStyle name="Comma [4] 2 8 6" xfId="5009"/>
    <cellStyle name="Comma [4] 2 9" xfId="5010"/>
    <cellStyle name="Comma [4] 2 9 2" xfId="5011"/>
    <cellStyle name="Comma [4] 3" xfId="5012"/>
    <cellStyle name="Comma [4] 3 2" xfId="5013"/>
    <cellStyle name="Comma [4] 4" xfId="5014"/>
    <cellStyle name="Comma [4] 4 2" xfId="5015"/>
    <cellStyle name="Comma [4] 5" xfId="5016"/>
    <cellStyle name="Comma 10" xfId="5017"/>
    <cellStyle name="Comma 10 2" xfId="5018"/>
    <cellStyle name="Comma 10 3" xfId="5019"/>
    <cellStyle name="Comma 10 4" xfId="5020"/>
    <cellStyle name="Comma 10 5" xfId="5021"/>
    <cellStyle name="Comma 11" xfId="5022"/>
    <cellStyle name="Comma 11 2" xfId="5023"/>
    <cellStyle name="Comma 11 2 2" xfId="5024"/>
    <cellStyle name="Comma 11 3" xfId="5025"/>
    <cellStyle name="Comma 11 4" xfId="5026"/>
    <cellStyle name="Comma 12" xfId="5027"/>
    <cellStyle name="Comma 12 2" xfId="5028"/>
    <cellStyle name="Comma 12_140817 20 DP" xfId="5029"/>
    <cellStyle name="Comma 13" xfId="5030"/>
    <cellStyle name="Comma 13 2" xfId="5031"/>
    <cellStyle name="Comma 14" xfId="5032"/>
    <cellStyle name="Comma 14 2" xfId="5033"/>
    <cellStyle name="Comma 15" xfId="5034"/>
    <cellStyle name="Comma 16" xfId="5035"/>
    <cellStyle name="Comma 17" xfId="5036"/>
    <cellStyle name="Comma 17 2" xfId="5037"/>
    <cellStyle name="Comma 18" xfId="5038"/>
    <cellStyle name="Comma 18 2" xfId="5039"/>
    <cellStyle name="Comma 18 3" xfId="5040"/>
    <cellStyle name="Comma 19" xfId="5041"/>
    <cellStyle name="Comma 19 2" xfId="5042"/>
    <cellStyle name="Comma 2" xfId="5043"/>
    <cellStyle name="Comma 2 10" xfId="5044"/>
    <cellStyle name="Comma 2 10 2" xfId="5045"/>
    <cellStyle name="Comma 2 10 3" xfId="5046"/>
    <cellStyle name="Comma 2 11" xfId="5047"/>
    <cellStyle name="Comma 2 12" xfId="5048"/>
    <cellStyle name="Comma 2 2" xfId="5049"/>
    <cellStyle name="Comma 2 2 2" xfId="5050"/>
    <cellStyle name="Comma 2 2 3" xfId="5051"/>
    <cellStyle name="Comma 2 2 4" xfId="5052"/>
    <cellStyle name="Comma 2 2 5" xfId="5053"/>
    <cellStyle name="Comma 2 2 6" xfId="5054"/>
    <cellStyle name="Comma 2 2_Phụ lục trình thực hienj các chính sách" xfId="5055"/>
    <cellStyle name="Comma 2 3" xfId="5056"/>
    <cellStyle name="Comma 2 3 2" xfId="5057"/>
    <cellStyle name="Comma 2 3 2 2" xfId="5058"/>
    <cellStyle name="Comma 2 4" xfId="5059"/>
    <cellStyle name="Comma 2 4 2" xfId="5060"/>
    <cellStyle name="Comma 2 4 3" xfId="5061"/>
    <cellStyle name="Comma 2 5" xfId="5062"/>
    <cellStyle name="Comma 2 5 2" xfId="5063"/>
    <cellStyle name="Comma 2 6" xfId="5064"/>
    <cellStyle name="Comma 2 6 2" xfId="5065"/>
    <cellStyle name="Comma 2 7" xfId="5066"/>
    <cellStyle name="Comma 2 8" xfId="5067"/>
    <cellStyle name="Comma 2 9" xfId="5068"/>
    <cellStyle name="Comma 2 9 2" xfId="5069"/>
    <cellStyle name="Comma 2_13. Tong hop thang 9" xfId="5070"/>
    <cellStyle name="Comma 20" xfId="5071"/>
    <cellStyle name="Comma 20 2" xfId="5072"/>
    <cellStyle name="Comma 21" xfId="5073"/>
    <cellStyle name="Comma 21 2" xfId="5074"/>
    <cellStyle name="Comma 22" xfId="5075"/>
    <cellStyle name="Comma 22 2" xfId="5076"/>
    <cellStyle name="Comma 23" xfId="5077"/>
    <cellStyle name="Comma 23 2" xfId="5078"/>
    <cellStyle name="Comma 24" xfId="5079"/>
    <cellStyle name="Comma 25" xfId="5080"/>
    <cellStyle name="Comma 26" xfId="5081"/>
    <cellStyle name="Comma 27" xfId="5082"/>
    <cellStyle name="Comma 28" xfId="5083"/>
    <cellStyle name="Comma 29" xfId="5084"/>
    <cellStyle name="Comma 3" xfId="5085"/>
    <cellStyle name="Comma 3 2" xfId="5086"/>
    <cellStyle name="Comma 3 2 2" xfId="5087"/>
    <cellStyle name="Comma 3 2 3" xfId="5088"/>
    <cellStyle name="Comma 3 3" xfId="5089"/>
    <cellStyle name="Comma 3 4" xfId="5090"/>
    <cellStyle name="Comma 3 5" xfId="5091"/>
    <cellStyle name="Comma 3 6" xfId="5092"/>
    <cellStyle name="Comma 3_160505 BIEU CHI NSDP TREN DAU DAN (BAO GÔM BSCMT)" xfId="5093"/>
    <cellStyle name="Comma 30" xfId="5094"/>
    <cellStyle name="Comma 31" xfId="5095"/>
    <cellStyle name="Comma 32" xfId="5096"/>
    <cellStyle name="Comma 33" xfId="5097"/>
    <cellStyle name="Comma 34" xfId="5098"/>
    <cellStyle name="Comma 35" xfId="5099"/>
    <cellStyle name="Comma 36" xfId="5100"/>
    <cellStyle name="Comma 37" xfId="5101"/>
    <cellStyle name="Comma 38" xfId="5102"/>
    <cellStyle name="Comma 39" xfId="5103"/>
    <cellStyle name="Comma 4" xfId="5104"/>
    <cellStyle name="Comma 4 2" xfId="5105"/>
    <cellStyle name="Comma 4 2 2" xfId="5106"/>
    <cellStyle name="Comma 4 3" xfId="5107"/>
    <cellStyle name="Comma 4 3 2" xfId="5108"/>
    <cellStyle name="Comma 4 4" xfId="5109"/>
    <cellStyle name="Comma 4 5" xfId="5110"/>
    <cellStyle name="Comma 5" xfId="5111"/>
    <cellStyle name="Comma 5 2" xfId="5112"/>
    <cellStyle name="Comma 5 3" xfId="5113"/>
    <cellStyle name="Comma 5 4" xfId="5114"/>
    <cellStyle name="Comma 6" xfId="5115"/>
    <cellStyle name="Comma 6 2" xfId="5116"/>
    <cellStyle name="Comma 6 3" xfId="5117"/>
    <cellStyle name="Comma 7" xfId="5118"/>
    <cellStyle name="Comma 7 2" xfId="5119"/>
    <cellStyle name="Comma 7 3" xfId="5120"/>
    <cellStyle name="Comma 7 4" xfId="5121"/>
    <cellStyle name="Comma 8" xfId="5122"/>
    <cellStyle name="Comma 8 2" xfId="5123"/>
    <cellStyle name="Comma 8 3" xfId="5124"/>
    <cellStyle name="Comma 8 4" xfId="5125"/>
    <cellStyle name="Comma 8 4 2" xfId="5126"/>
    <cellStyle name="Comma 8 4 3" xfId="5127"/>
    <cellStyle name="Comma 8 5" xfId="5128"/>
    <cellStyle name="Comma 9" xfId="5129"/>
    <cellStyle name="Comma 9 2" xfId="5130"/>
    <cellStyle name="Comma 9 3" xfId="5131"/>
    <cellStyle name="Comma 9 4" xfId="5132"/>
    <cellStyle name="comma zerodec" xfId="5133"/>
    <cellStyle name="comma zerodec 2" xfId="5134"/>
    <cellStyle name="Comma0" xfId="5135"/>
    <cellStyle name="Comma0 - Modelo1" xfId="5136"/>
    <cellStyle name="Comma0 - Style1" xfId="5137"/>
    <cellStyle name="Comma0 2" xfId="5138"/>
    <cellStyle name="Comma1 - Modelo2" xfId="5139"/>
    <cellStyle name="Comma1 - Style2" xfId="5140"/>
    <cellStyle name="Comma12" xfId="5141"/>
    <cellStyle name="Comma12 2" xfId="5142"/>
    <cellStyle name="Comma12 2 2" xfId="5143"/>
    <cellStyle name="Comma12 3" xfId="5144"/>
    <cellStyle name="Comma12 3 2" xfId="5145"/>
    <cellStyle name="Comma12 4" xfId="5146"/>
    <cellStyle name="Comma12 4 2" xfId="5147"/>
    <cellStyle name="Comma12 5" xfId="5148"/>
    <cellStyle name="Comma4" xfId="5149"/>
    <cellStyle name="Comma4 2" xfId="5150"/>
    <cellStyle name="Comma4 2 2" xfId="5151"/>
    <cellStyle name="Comma4 3" xfId="5152"/>
    <cellStyle name="Comma4 3 2" xfId="5153"/>
    <cellStyle name="Comma4 4" xfId="5154"/>
    <cellStyle name="Comma4 4 2" xfId="5155"/>
    <cellStyle name="Comma4 5" xfId="5156"/>
    <cellStyle name="Command" xfId="5157"/>
    <cellStyle name="cong" xfId="5158"/>
    <cellStyle name="Copied" xfId="5159"/>
    <cellStyle name="COST1" xfId="5160"/>
    <cellStyle name="Co聭ma_Sheet1" xfId="5161"/>
    <cellStyle name="Cࡵrrency_Sheet1_PRODUCTĠ" xfId="5162"/>
    <cellStyle name="_x0001_CS_x0006_RMO[" xfId="5163"/>
    <cellStyle name="_x0001_CS_x0006_RMO_" xfId="5164"/>
    <cellStyle name="CT1" xfId="5165"/>
    <cellStyle name="CT2" xfId="5166"/>
    <cellStyle name="CT4" xfId="5167"/>
    <cellStyle name="CT5" xfId="5168"/>
    <cellStyle name="ct7" xfId="5169"/>
    <cellStyle name="ct8" xfId="5170"/>
    <cellStyle name="cth1" xfId="5171"/>
    <cellStyle name="Cthuc" xfId="5172"/>
    <cellStyle name="Cthuc1" xfId="5173"/>
    <cellStyle name="CUOC" xfId="5174"/>
    <cellStyle name="Curr⁢£_x000a__x0008__x000c__x000a_ဠ" xfId="5175"/>
    <cellStyle name="Currency [0] 2" xfId="5176"/>
    <cellStyle name="Currency [00]" xfId="5177"/>
    <cellStyle name="Currency [00] 2" xfId="5178"/>
    <cellStyle name="Currency [00] 3" xfId="5179"/>
    <cellStyle name="Currency [00]_Thành phố-Nhu cau CCTL 2016" xfId="5180"/>
    <cellStyle name="Currency 2" xfId="5181"/>
    <cellStyle name="Currency 3" xfId="5182"/>
    <cellStyle name="Currency0" xfId="5183"/>
    <cellStyle name="Currency0 2" xfId="5184"/>
    <cellStyle name="Currency0 3" xfId="5185"/>
    <cellStyle name="Currency0 4" xfId="5186"/>
    <cellStyle name="Currency0 5" xfId="5187"/>
    <cellStyle name="Currency0 6" xfId="5188"/>
    <cellStyle name="Currency0 7" xfId="5189"/>
    <cellStyle name="Currency0_chi cuc_bieu mau tuoi he thu 2012 (cho Cty)" xfId="5190"/>
    <cellStyle name="Currency1" xfId="5191"/>
    <cellStyle name="Currency1 2" xfId="5192"/>
    <cellStyle name="Currency1_Bieu bang TLP 2016 huyện Lộc Hà 2" xfId="5193"/>
    <cellStyle name="d" xfId="5194"/>
    <cellStyle name="d%" xfId="5195"/>
    <cellStyle name="d_bo sung du toan  hong linh" xfId="5196"/>
    <cellStyle name="d_NHU CAU VA NGUON THUC HIEN CCTL CAP XA" xfId="5197"/>
    <cellStyle name="d_PHU LUC CHIEU SANG(13.6.2013)" xfId="5198"/>
    <cellStyle name="d_Phụ luc goi 5" xfId="5199"/>
    <cellStyle name="d_Sheet1" xfId="5200"/>
    <cellStyle name="d_TH BHXH 2015" xfId="5201"/>
    <cellStyle name="d_Thành phố-Nhu cau CCTL 2016" xfId="5202"/>
    <cellStyle name="d_THU NS den 21.12.2014" xfId="5203"/>
    <cellStyle name="D1" xfId="5204"/>
    <cellStyle name="d1 2" xfId="5205"/>
    <cellStyle name="d1 3" xfId="5206"/>
    <cellStyle name="D1_Thành phố-Nhu cau CCTL 2016" xfId="5207"/>
    <cellStyle name="Date" xfId="5208"/>
    <cellStyle name="Date 2" xfId="5209"/>
    <cellStyle name="Date Short" xfId="5210"/>
    <cellStyle name="Date_Bao Cao Kiem Tra  trung bay Ke milk-yomilk CK 2" xfId="5211"/>
    <cellStyle name="Dấu phẩy_Sheet1" xfId="5212"/>
    <cellStyle name="Đầu ra" xfId="5213"/>
    <cellStyle name="Đầu vào" xfId="5214"/>
    <cellStyle name="DAUDE" xfId="5215"/>
    <cellStyle name="Đề mục 1" xfId="5216"/>
    <cellStyle name="Đề mục 2" xfId="5217"/>
    <cellStyle name="Đề mục 3" xfId="5218"/>
    <cellStyle name="Đề mục 4" xfId="5219"/>
    <cellStyle name="DELTA" xfId="5220"/>
    <cellStyle name="Dezimal [0]_35ERI8T2gbIEMixb4v26icuOo" xfId="5221"/>
    <cellStyle name="Dezimal_35ERI8T2gbIEMixb4v26icuOo" xfId="5222"/>
    <cellStyle name="Dg" xfId="5223"/>
    <cellStyle name="Dg 2" xfId="5224"/>
    <cellStyle name="Dgia" xfId="5225"/>
    <cellStyle name="Dgia 2" xfId="5226"/>
    <cellStyle name="Dia" xfId="5227"/>
    <cellStyle name="_x0001_dÏÈ¹ " xfId="5228"/>
    <cellStyle name="_x0001_dÏÈ¹_" xfId="5229"/>
    <cellStyle name="Dollar (zero dec)" xfId="5230"/>
    <cellStyle name="Dollar (zero dec) 2" xfId="5231"/>
    <cellStyle name="Dollar (zero dec)_Bieu bang TLP 2016 huyện Lộc Hà 2" xfId="5232"/>
    <cellStyle name="Don gia" xfId="5233"/>
    <cellStyle name="Don gia 2" xfId="5234"/>
    <cellStyle name="DuToanBXD" xfId="5235"/>
    <cellStyle name="Dziesi?tny [0]_Invoices2001Slovakia" xfId="5236"/>
    <cellStyle name="Dziesi?tny_Invoices2001Slovakia" xfId="5237"/>
    <cellStyle name="Dziesietny [0]_Invoices2001Slovakia" xfId="5238"/>
    <cellStyle name="Dziesiętny [0]_Invoices2001Slovakia" xfId="5239"/>
    <cellStyle name="Dziesietny [0]_Invoices2001Slovakia 2" xfId="5240"/>
    <cellStyle name="Dziesiętny [0]_Invoices2001Slovakia 2" xfId="5241"/>
    <cellStyle name="Dziesietny [0]_Invoices2001Slovakia 3" xfId="5242"/>
    <cellStyle name="Dziesiętny [0]_Invoices2001Slovakia 3" xfId="5243"/>
    <cellStyle name="Dziesietny [0]_Invoices2001Slovakia 4" xfId="5244"/>
    <cellStyle name="Dziesiętny [0]_Invoices2001Slovakia 4" xfId="5245"/>
    <cellStyle name="Dziesietny [0]_Invoices2001Slovakia 5" xfId="5246"/>
    <cellStyle name="Dziesiętny [0]_Invoices2001Slovakia 5" xfId="5247"/>
    <cellStyle name="Dziesietny [0]_Invoices2001Slovakia 6" xfId="5248"/>
    <cellStyle name="Dziesiętny [0]_Invoices2001Slovakia 6" xfId="5249"/>
    <cellStyle name="Dziesietny [0]_Invoices2001Slovakia 7" xfId="5250"/>
    <cellStyle name="Dziesiętny [0]_Invoices2001Slovakia 7" xfId="5251"/>
    <cellStyle name="Dziesietny [0]_Invoices2001Slovakia 8" xfId="5252"/>
    <cellStyle name="Dziesiętny [0]_Invoices2001Slovakia 8" xfId="5253"/>
    <cellStyle name="Dziesietny [0]_Invoices2001Slovakia 9" xfId="5254"/>
    <cellStyle name="Dziesiętny [0]_Invoices2001Slovakia 9" xfId="5255"/>
    <cellStyle name="Dziesietny [0]_Invoices2001Slovakia_01_Nha so 1_Dien" xfId="5256"/>
    <cellStyle name="Dziesiętny [0]_Invoices2001Slovakia_01_Nha so 1_Dien" xfId="5257"/>
    <cellStyle name="Dziesietny [0]_Invoices2001Slovakia_10_Nha so 10_Dien1" xfId="5258"/>
    <cellStyle name="Dziesiętny [0]_Invoices2001Slovakia_10_Nha so 10_Dien1" xfId="5259"/>
    <cellStyle name="Dziesietny [0]_Invoices2001Slovakia_2013" xfId="5260"/>
    <cellStyle name="Dziesiętny [0]_Invoices2001Slovakia_Book1" xfId="5261"/>
    <cellStyle name="Dziesietny [0]_Invoices2001Slovakia_Book1_1" xfId="5262"/>
    <cellStyle name="Dziesiętny [0]_Invoices2001Slovakia_Book1_1" xfId="5263"/>
    <cellStyle name="Dziesietny [0]_Invoices2001Slovakia_Book1_1_Book1" xfId="5264"/>
    <cellStyle name="Dziesiętny [0]_Invoices2001Slovakia_Book1_1_Book1" xfId="5265"/>
    <cellStyle name="Dziesietny [0]_Invoices2001Slovakia_Book1_2" xfId="5266"/>
    <cellStyle name="Dziesiętny [0]_Invoices2001Slovakia_Book1_2" xfId="5267"/>
    <cellStyle name="Dziesietny [0]_Invoices2001Slovakia_Book1_Bieu bang TLP 2016 huyện Lộc Hà 2" xfId="5268"/>
    <cellStyle name="Dziesiętny [0]_Invoices2001Slovakia_Book1_Bieu bang TLP 2016 huyện Lộc Hà 2" xfId="5269"/>
    <cellStyle name="Dziesietny [0]_Invoices2001Slovakia_Book1_Nhu cau von ung truoc 2011 Tha h Hoa + Nge An gui TW" xfId="5270"/>
    <cellStyle name="Dziesiętny [0]_Invoices2001Slovakia_Book1_Nhu cau von ung truoc 2011 Tha h Hoa + Nge An gui TW" xfId="5271"/>
    <cellStyle name="Dziesietny [0]_Invoices2001Slovakia_Book1_Phu luc cong dau kenh TP Ha Tinh - trinh UBND tinh" xfId="5272"/>
    <cellStyle name="Dziesiętny [0]_Invoices2001Slovakia_Book1_Phu luc cong dau kenh TP Ha Tinh - trinh UBND tinh" xfId="5273"/>
    <cellStyle name="Dziesietny [0]_Invoices2001Slovakia_Book1_Tong hop Cac tuyen(9-1-06)" xfId="5274"/>
    <cellStyle name="Dziesiętny [0]_Invoices2001Slovakia_Book1_Tong hop Cac tuyen(9-1-06)" xfId="5275"/>
    <cellStyle name="Dziesietny [0]_Invoices2001Slovakia_Book1_Tong hop Cac tuyen(9-1-06) 2" xfId="5276"/>
    <cellStyle name="Dziesiętny [0]_Invoices2001Slovakia_Book1_Tong hop Cac tuyen(9-1-06) 2" xfId="5277"/>
    <cellStyle name="Dziesietny [0]_Invoices2001Slovakia_Book1_Tong hop Cac tuyen(9-1-06) 3" xfId="5278"/>
    <cellStyle name="Dziesiętny [0]_Invoices2001Slovakia_Book1_Tong hop Cac tuyen(9-1-06) 3" xfId="5279"/>
    <cellStyle name="Dziesietny [0]_Invoices2001Slovakia_Book1_Tong hop Cac tuyen(9-1-06)_5. Du toan dien chieu sang" xfId="5280"/>
    <cellStyle name="Dziesiętny [0]_Invoices2001Slovakia_Book1_Tong hop Cac tuyen(9-1-06)_5. Du toan dien chieu sang" xfId="5281"/>
    <cellStyle name="Dziesietny [0]_Invoices2001Slovakia_Book1_Tong hop Cac tuyen(9-1-06)_Bieu bang TLP 2016 huyện Lộc Hà 2" xfId="5282"/>
    <cellStyle name="Dziesiętny [0]_Invoices2001Slovakia_Book1_Tong hop Cac tuyen(9-1-06)_Bieu bang TLP 2016 huyện Lộc Hà 2" xfId="5283"/>
    <cellStyle name="Dziesietny [0]_Invoices2001Slovakia_Book1_Tong hop Cac tuyen(9-1-06)_Book1" xfId="5284"/>
    <cellStyle name="Dziesiętny [0]_Invoices2001Slovakia_Book1_Tong hop Cac tuyen(9-1-06)_Book1" xfId="5285"/>
    <cellStyle name="Dziesietny [0]_Invoices2001Slovakia_Book1_Tong hop Cac tuyen(9-1-06)_PL bien phap cong trinh 22.9.2016" xfId="5286"/>
    <cellStyle name="Dziesiętny [0]_Invoices2001Slovakia_Book1_Tong hop Cac tuyen(9-1-06)_PL bien phap cong trinh 22.9.2016" xfId="5287"/>
    <cellStyle name="Dziesietny [0]_Invoices2001Slovakia_Book1_Tong hop Cac tuyen(9-1-06)_TLP 2016 sửa lại gui STC 21.9.2016" xfId="5288"/>
    <cellStyle name="Dziesiętny [0]_Invoices2001Slovakia_Book1_Tong hop Cac tuyen(9-1-06)_TLP 2016 sửa lại gui STC 21.9.2016" xfId="5289"/>
    <cellStyle name="Dziesietny [0]_Invoices2001Slovakia_Book1_ung truoc 2011 NSTW Thanh Hoa + Nge An gui Thu 12-5" xfId="5290"/>
    <cellStyle name="Dziesiętny [0]_Invoices2001Slovakia_Book1_ung truoc 2011 NSTW Thanh Hoa + Nge An gui Thu 12-5" xfId="5291"/>
    <cellStyle name="Dziesietny [0]_Invoices2001Slovakia_d-uong+TDT" xfId="5292"/>
    <cellStyle name="Dziesiętny [0]_Invoices2001Slovakia_Nhµ ®Ó xe" xfId="5293"/>
    <cellStyle name="Dziesietny [0]_Invoices2001Slovakia_Nha bao ve(28-7-05)" xfId="5294"/>
    <cellStyle name="Dziesiętny [0]_Invoices2001Slovakia_Nha bao ve(28-7-05)" xfId="5295"/>
    <cellStyle name="Dziesietny [0]_Invoices2001Slovakia_NHA de xe nguyen du" xfId="5296"/>
    <cellStyle name="Dziesiętny [0]_Invoices2001Slovakia_NHA de xe nguyen du" xfId="5297"/>
    <cellStyle name="Dziesietny [0]_Invoices2001Slovakia_Nhalamviec VTC(25-1-05)" xfId="5298"/>
    <cellStyle name="Dziesiętny [0]_Invoices2001Slovakia_Nhalamviec VTC(25-1-05)" xfId="5299"/>
    <cellStyle name="Dziesietny [0]_Invoices2001Slovakia_NHU CAU VA NGUON THUC HIEN CCTL CAP XA" xfId="5300"/>
    <cellStyle name="Dziesiętny [0]_Invoices2001Slovakia_Phu luc cong dau kenh TP Ha Tinh - trinh UBND tinh" xfId="5301"/>
    <cellStyle name="Dziesietny [0]_Invoices2001Slovakia_TDT KHANH HOA_Tong hop Cac tuyen(9-1-06)" xfId="5302"/>
    <cellStyle name="Dziesiętny [0]_Invoices2001Slovakia_TDT KHANH HOA_Tong hop Cac tuyen(9-1-06)" xfId="5303"/>
    <cellStyle name="Dziesietny [0]_Invoices2001Slovakia_TDT KHANH HOA_Tong hop Cac tuyen(9-1-06) 2" xfId="5304"/>
    <cellStyle name="Dziesiętny [0]_Invoices2001Slovakia_TDT KHANH HOA_Tong hop Cac tuyen(9-1-06) 2" xfId="5305"/>
    <cellStyle name="Dziesietny [0]_Invoices2001Slovakia_TDT KHANH HOA_Tong hop Cac tuyen(9-1-06) 3" xfId="5306"/>
    <cellStyle name="Dziesiętny [0]_Invoices2001Slovakia_TDT KHANH HOA_Tong hop Cac tuyen(9-1-06) 3" xfId="5307"/>
    <cellStyle name="Dziesietny [0]_Invoices2001Slovakia_TDT KHANH HOA_Tong hop Cac tuyen(9-1-06)_5. Du toan dien chieu sang" xfId="5308"/>
    <cellStyle name="Dziesiętny [0]_Invoices2001Slovakia_TDT KHANH HOA_Tong hop Cac tuyen(9-1-06)_5. Du toan dien chieu sang" xfId="5309"/>
    <cellStyle name="Dziesietny [0]_Invoices2001Slovakia_TDT KHANH HOA_Tong hop Cac tuyen(9-1-06)_Bieu bang TLP 2016 huyện Lộc Hà 2" xfId="5310"/>
    <cellStyle name="Dziesiętny [0]_Invoices2001Slovakia_TDT KHANH HOA_Tong hop Cac tuyen(9-1-06)_Bieu bang TLP 2016 huyện Lộc Hà 2" xfId="5311"/>
    <cellStyle name="Dziesietny [0]_Invoices2001Slovakia_TDT KHANH HOA_Tong hop Cac tuyen(9-1-06)_Book1" xfId="5312"/>
    <cellStyle name="Dziesiętny [0]_Invoices2001Slovakia_TDT KHANH HOA_Tong hop Cac tuyen(9-1-06)_Book1" xfId="5313"/>
    <cellStyle name="Dziesietny [0]_Invoices2001Slovakia_TDT KHANH HOA_Tong hop Cac tuyen(9-1-06)_PL bien phap cong trinh 22.9.2016" xfId="5314"/>
    <cellStyle name="Dziesiętny [0]_Invoices2001Slovakia_TDT KHANH HOA_Tong hop Cac tuyen(9-1-06)_PL bien phap cong trinh 22.9.2016" xfId="5315"/>
    <cellStyle name="Dziesietny [0]_Invoices2001Slovakia_TDT KHANH HOA_Tong hop Cac tuyen(9-1-06)_TLP 2016 sửa lại gui STC 21.9.2016" xfId="5316"/>
    <cellStyle name="Dziesiętny [0]_Invoices2001Slovakia_TDT KHANH HOA_Tong hop Cac tuyen(9-1-06)_TLP 2016 sửa lại gui STC 21.9.2016" xfId="5317"/>
    <cellStyle name="Dziesietny [0]_Invoices2001Slovakia_TDT quangngai" xfId="5318"/>
    <cellStyle name="Dziesiętny [0]_Invoices2001Slovakia_TDT quangngai" xfId="5319"/>
    <cellStyle name="Dziesietny [0]_Invoices2001Slovakia_TH BHXH 2015" xfId="5320"/>
    <cellStyle name="Dziesietny_Invoices2001Slovakia" xfId="5321"/>
    <cellStyle name="Dziesiętny_Invoices2001Slovakia" xfId="5322"/>
    <cellStyle name="Dziesietny_Invoices2001Slovakia 2" xfId="5323"/>
    <cellStyle name="Dziesiętny_Invoices2001Slovakia 2" xfId="5324"/>
    <cellStyle name="Dziesietny_Invoices2001Slovakia 3" xfId="5325"/>
    <cellStyle name="Dziesiętny_Invoices2001Slovakia 3" xfId="5326"/>
    <cellStyle name="Dziesietny_Invoices2001Slovakia 4" xfId="5327"/>
    <cellStyle name="Dziesiętny_Invoices2001Slovakia 4" xfId="5328"/>
    <cellStyle name="Dziesietny_Invoices2001Slovakia 5" xfId="5329"/>
    <cellStyle name="Dziesiętny_Invoices2001Slovakia 5" xfId="5330"/>
    <cellStyle name="Dziesietny_Invoices2001Slovakia 6" xfId="5331"/>
    <cellStyle name="Dziesiętny_Invoices2001Slovakia 6" xfId="5332"/>
    <cellStyle name="Dziesietny_Invoices2001Slovakia 7" xfId="5333"/>
    <cellStyle name="Dziesiętny_Invoices2001Slovakia 7" xfId="5334"/>
    <cellStyle name="Dziesietny_Invoices2001Slovakia 8" xfId="5335"/>
    <cellStyle name="Dziesiętny_Invoices2001Slovakia 8" xfId="5336"/>
    <cellStyle name="Dziesietny_Invoices2001Slovakia 9" xfId="5337"/>
    <cellStyle name="Dziesiętny_Invoices2001Slovakia 9" xfId="5338"/>
    <cellStyle name="Dziesietny_Invoices2001Slovakia_01_Nha so 1_Dien" xfId="5339"/>
    <cellStyle name="Dziesiętny_Invoices2001Slovakia_01_Nha so 1_Dien" xfId="5340"/>
    <cellStyle name="Dziesietny_Invoices2001Slovakia_10_Nha so 10_Dien1" xfId="5341"/>
    <cellStyle name="Dziesiętny_Invoices2001Slovakia_10_Nha so 10_Dien1" xfId="5342"/>
    <cellStyle name="Dziesietny_Invoices2001Slovakia_2013" xfId="5343"/>
    <cellStyle name="Dziesiętny_Invoices2001Slovakia_Book1" xfId="5344"/>
    <cellStyle name="Dziesietny_Invoices2001Slovakia_Book1_1" xfId="5345"/>
    <cellStyle name="Dziesiętny_Invoices2001Slovakia_Book1_1" xfId="5346"/>
    <cellStyle name="Dziesietny_Invoices2001Slovakia_Book1_1_Book1" xfId="5347"/>
    <cellStyle name="Dziesiętny_Invoices2001Slovakia_Book1_1_Book1" xfId="5348"/>
    <cellStyle name="Dziesietny_Invoices2001Slovakia_Book1_2" xfId="5349"/>
    <cellStyle name="Dziesiętny_Invoices2001Slovakia_Book1_2" xfId="5350"/>
    <cellStyle name="Dziesietny_Invoices2001Slovakia_Book1_Bieu bang TLP 2016 huyện Lộc Hà 2" xfId="5351"/>
    <cellStyle name="Dziesiętny_Invoices2001Slovakia_Book1_Bieu bang TLP 2016 huyện Lộc Hà 2" xfId="5352"/>
    <cellStyle name="Dziesietny_Invoices2001Slovakia_Book1_Nhu cau von ung truoc 2011 Tha h Hoa + Nge An gui TW" xfId="5353"/>
    <cellStyle name="Dziesiętny_Invoices2001Slovakia_Book1_Nhu cau von ung truoc 2011 Tha h Hoa + Nge An gui TW" xfId="5354"/>
    <cellStyle name="Dziesietny_Invoices2001Slovakia_Book1_Phu luc cong dau kenh TP Ha Tinh - trinh UBND tinh" xfId="5355"/>
    <cellStyle name="Dziesiętny_Invoices2001Slovakia_Book1_Phu luc cong dau kenh TP Ha Tinh - trinh UBND tinh" xfId="5356"/>
    <cellStyle name="Dziesietny_Invoices2001Slovakia_Book1_Tong hop Cac tuyen(9-1-06)" xfId="5357"/>
    <cellStyle name="Dziesiętny_Invoices2001Slovakia_Book1_Tong hop Cac tuyen(9-1-06)" xfId="5358"/>
    <cellStyle name="Dziesietny_Invoices2001Slovakia_Book1_Tong hop Cac tuyen(9-1-06) 2" xfId="5359"/>
    <cellStyle name="Dziesiętny_Invoices2001Slovakia_Book1_Tong hop Cac tuyen(9-1-06) 2" xfId="5360"/>
    <cellStyle name="Dziesietny_Invoices2001Slovakia_Book1_Tong hop Cac tuyen(9-1-06) 3" xfId="5361"/>
    <cellStyle name="Dziesiętny_Invoices2001Slovakia_Book1_Tong hop Cac tuyen(9-1-06) 3" xfId="5362"/>
    <cellStyle name="Dziesietny_Invoices2001Slovakia_Book1_Tong hop Cac tuyen(9-1-06)_5. Du toan dien chieu sang" xfId="5363"/>
    <cellStyle name="Dziesiętny_Invoices2001Slovakia_Book1_Tong hop Cac tuyen(9-1-06)_5. Du toan dien chieu sang" xfId="5364"/>
    <cellStyle name="Dziesietny_Invoices2001Slovakia_Book1_Tong hop Cac tuyen(9-1-06)_Bieu bang TLP 2016 huyện Lộc Hà 2" xfId="5365"/>
    <cellStyle name="Dziesiętny_Invoices2001Slovakia_Book1_Tong hop Cac tuyen(9-1-06)_Bieu bang TLP 2016 huyện Lộc Hà 2" xfId="5366"/>
    <cellStyle name="Dziesietny_Invoices2001Slovakia_Book1_Tong hop Cac tuyen(9-1-06)_Book1" xfId="5367"/>
    <cellStyle name="Dziesiętny_Invoices2001Slovakia_Book1_Tong hop Cac tuyen(9-1-06)_Book1" xfId="5368"/>
    <cellStyle name="Dziesietny_Invoices2001Slovakia_Book1_Tong hop Cac tuyen(9-1-06)_PL bien phap cong trinh 22.9.2016" xfId="5369"/>
    <cellStyle name="Dziesiętny_Invoices2001Slovakia_Book1_Tong hop Cac tuyen(9-1-06)_PL bien phap cong trinh 22.9.2016" xfId="5370"/>
    <cellStyle name="Dziesietny_Invoices2001Slovakia_Book1_Tong hop Cac tuyen(9-1-06)_TLP 2016 sửa lại gui STC 21.9.2016" xfId="5371"/>
    <cellStyle name="Dziesiętny_Invoices2001Slovakia_Book1_Tong hop Cac tuyen(9-1-06)_TLP 2016 sửa lại gui STC 21.9.2016" xfId="5372"/>
    <cellStyle name="Dziesietny_Invoices2001Slovakia_Book1_ung truoc 2011 NSTW Thanh Hoa + Nge An gui Thu 12-5" xfId="5373"/>
    <cellStyle name="Dziesiętny_Invoices2001Slovakia_Book1_ung truoc 2011 NSTW Thanh Hoa + Nge An gui Thu 12-5" xfId="5374"/>
    <cellStyle name="Dziesietny_Invoices2001Slovakia_d-uong+TDT" xfId="5375"/>
    <cellStyle name="Dziesiętny_Invoices2001Slovakia_Nhµ ®Ó xe" xfId="5376"/>
    <cellStyle name="Dziesietny_Invoices2001Slovakia_Nha bao ve(28-7-05)" xfId="5377"/>
    <cellStyle name="Dziesiętny_Invoices2001Slovakia_Nha bao ve(28-7-05)" xfId="5378"/>
    <cellStyle name="Dziesietny_Invoices2001Slovakia_NHA de xe nguyen du" xfId="5379"/>
    <cellStyle name="Dziesiętny_Invoices2001Slovakia_NHA de xe nguyen du" xfId="5380"/>
    <cellStyle name="Dziesietny_Invoices2001Slovakia_Nhalamviec VTC(25-1-05)" xfId="5381"/>
    <cellStyle name="Dziesiętny_Invoices2001Slovakia_Nhalamviec VTC(25-1-05)" xfId="5382"/>
    <cellStyle name="Dziesietny_Invoices2001Slovakia_NHU CAU VA NGUON THUC HIEN CCTL CAP XA" xfId="5383"/>
    <cellStyle name="Dziesiętny_Invoices2001Slovakia_Phu luc cong dau kenh TP Ha Tinh - trinh UBND tinh" xfId="5384"/>
    <cellStyle name="Dziesietny_Invoices2001Slovakia_TDT KHANH HOA_Tong hop Cac tuyen(9-1-06)" xfId="5385"/>
    <cellStyle name="Dziesiętny_Invoices2001Slovakia_TDT KHANH HOA_Tong hop Cac tuyen(9-1-06)" xfId="5386"/>
    <cellStyle name="Dziesietny_Invoices2001Slovakia_TDT KHANH HOA_Tong hop Cac tuyen(9-1-06) 2" xfId="5387"/>
    <cellStyle name="Dziesiętny_Invoices2001Slovakia_TDT KHANH HOA_Tong hop Cac tuyen(9-1-06) 2" xfId="5388"/>
    <cellStyle name="Dziesietny_Invoices2001Slovakia_TDT KHANH HOA_Tong hop Cac tuyen(9-1-06) 3" xfId="5389"/>
    <cellStyle name="Dziesiętny_Invoices2001Slovakia_TDT KHANH HOA_Tong hop Cac tuyen(9-1-06) 3" xfId="5390"/>
    <cellStyle name="Dziesietny_Invoices2001Slovakia_TDT KHANH HOA_Tong hop Cac tuyen(9-1-06)_5. Du toan dien chieu sang" xfId="5391"/>
    <cellStyle name="Dziesiętny_Invoices2001Slovakia_TDT KHANH HOA_Tong hop Cac tuyen(9-1-06)_5. Du toan dien chieu sang" xfId="5392"/>
    <cellStyle name="Dziesietny_Invoices2001Slovakia_TDT KHANH HOA_Tong hop Cac tuyen(9-1-06)_Bieu bang TLP 2016 huyện Lộc Hà 2" xfId="5393"/>
    <cellStyle name="Dziesiętny_Invoices2001Slovakia_TDT KHANH HOA_Tong hop Cac tuyen(9-1-06)_Bieu bang TLP 2016 huyện Lộc Hà 2" xfId="5394"/>
    <cellStyle name="Dziesietny_Invoices2001Slovakia_TDT KHANH HOA_Tong hop Cac tuyen(9-1-06)_Book1" xfId="5395"/>
    <cellStyle name="Dziesiętny_Invoices2001Slovakia_TDT KHANH HOA_Tong hop Cac tuyen(9-1-06)_Book1" xfId="5396"/>
    <cellStyle name="Dziesietny_Invoices2001Slovakia_TDT KHANH HOA_Tong hop Cac tuyen(9-1-06)_PL bien phap cong trinh 22.9.2016" xfId="5397"/>
    <cellStyle name="Dziesiętny_Invoices2001Slovakia_TDT KHANH HOA_Tong hop Cac tuyen(9-1-06)_PL bien phap cong trinh 22.9.2016" xfId="5398"/>
    <cellStyle name="Dziesietny_Invoices2001Slovakia_TDT KHANH HOA_Tong hop Cac tuyen(9-1-06)_TLP 2016 sửa lại gui STC 21.9.2016" xfId="5399"/>
    <cellStyle name="Dziesiętny_Invoices2001Slovakia_TDT KHANH HOA_Tong hop Cac tuyen(9-1-06)_TLP 2016 sửa lại gui STC 21.9.2016" xfId="5400"/>
    <cellStyle name="Dziesietny_Invoices2001Slovakia_TDT quangngai" xfId="5401"/>
    <cellStyle name="Dziesiętny_Invoices2001Slovakia_TDT quangngai" xfId="5402"/>
    <cellStyle name="Dziesietny_Invoices2001Slovakia_TH BHXH 2015" xfId="5403"/>
    <cellStyle name="e" xfId="5404"/>
    <cellStyle name="e 2" xfId="5405"/>
    <cellStyle name="eeee" xfId="5406"/>
    <cellStyle name="eeee 2" xfId="5407"/>
    <cellStyle name="EN CO.," xfId="5408"/>
    <cellStyle name="Encabez1" xfId="5409"/>
    <cellStyle name="Encabez2" xfId="5410"/>
    <cellStyle name="Enter Currency (0)" xfId="5411"/>
    <cellStyle name="Enter Currency (0) 2" xfId="5412"/>
    <cellStyle name="Enter Currency (0) 3" xfId="5413"/>
    <cellStyle name="Enter Currency (0) 4" xfId="5414"/>
    <cellStyle name="Enter Currency (0) 5" xfId="5415"/>
    <cellStyle name="Enter Currency (0) 6" xfId="5416"/>
    <cellStyle name="Enter Currency (0) 7" xfId="5417"/>
    <cellStyle name="Enter Currency (0)_Bien ban" xfId="5418"/>
    <cellStyle name="Enter Currency (2)" xfId="5419"/>
    <cellStyle name="Enter Currency (2) 2" xfId="5420"/>
    <cellStyle name="Enter Currency (2) 3" xfId="5421"/>
    <cellStyle name="Enter Currency (2)_Thành phố-Nhu cau CCTL 2016" xfId="5422"/>
    <cellStyle name="Enter Units (0)" xfId="5423"/>
    <cellStyle name="Enter Units (0) 2" xfId="5424"/>
    <cellStyle name="Enter Units (0) 3" xfId="5425"/>
    <cellStyle name="Enter Units (0)_Thành phố-Nhu cau CCTL 2016" xfId="5426"/>
    <cellStyle name="Enter Units (1)" xfId="5427"/>
    <cellStyle name="Enter Units (1) 2" xfId="5428"/>
    <cellStyle name="Enter Units (1) 3" xfId="5429"/>
    <cellStyle name="Enter Units (1)_Thành phố-Nhu cau CCTL 2016" xfId="5430"/>
    <cellStyle name="Enter Units (2)" xfId="5431"/>
    <cellStyle name="Enter Units (2) 2" xfId="5432"/>
    <cellStyle name="Enter Units (2) 3" xfId="5433"/>
    <cellStyle name="Enter Units (2)_Thành phố-Nhu cau CCTL 2016" xfId="5434"/>
    <cellStyle name="Entered" xfId="5435"/>
    <cellStyle name="entry" xfId="5436"/>
    <cellStyle name="Euro" xfId="5437"/>
    <cellStyle name="Euro 2" xfId="5438"/>
    <cellStyle name="Euro 3" xfId="5439"/>
    <cellStyle name="Euro_Bieu bang TLP 2016 huyện Lộc Hà 2" xfId="5440"/>
    <cellStyle name="Excel Built-in Normal" xfId="5441"/>
    <cellStyle name="Explanatory Text 2" xfId="5442"/>
    <cellStyle name="Explanatory Text 3" xfId="5443"/>
    <cellStyle name="Explanatory Text 4" xfId="5444"/>
    <cellStyle name="f" xfId="5445"/>
    <cellStyle name="f 2" xfId="5446"/>
    <cellStyle name="F2" xfId="5447"/>
    <cellStyle name="F3" xfId="5448"/>
    <cellStyle name="F4" xfId="5449"/>
    <cellStyle name="F5" xfId="5450"/>
    <cellStyle name="F6" xfId="5451"/>
    <cellStyle name="F7" xfId="5452"/>
    <cellStyle name="F8" xfId="5453"/>
    <cellStyle name="Fijo" xfId="5454"/>
    <cellStyle name="Financiero" xfId="5455"/>
    <cellStyle name="Fixed" xfId="5456"/>
    <cellStyle name="Fixed 2" xfId="5457"/>
    <cellStyle name="Font Britannic16" xfId="5458"/>
    <cellStyle name="Font Britannic16 2" xfId="5459"/>
    <cellStyle name="Font Britannic16 3" xfId="5460"/>
    <cellStyle name="Font Britannic16_Thành phố-Nhu cau CCTL 2016" xfId="5461"/>
    <cellStyle name="Font Britannic18" xfId="5462"/>
    <cellStyle name="Font CenturyCond 18" xfId="5463"/>
    <cellStyle name="Font Cond20" xfId="5464"/>
    <cellStyle name="Font Lucida sans16" xfId="5465"/>
    <cellStyle name="Font LucidaSans16" xfId="5466"/>
    <cellStyle name="Font NewCenturyCond18" xfId="5467"/>
    <cellStyle name="Font NewCenturyCond18 2" xfId="5468"/>
    <cellStyle name="Font NewCenturyCond18 3" xfId="5469"/>
    <cellStyle name="Font NewCenturyCond18_Thành phố-Nhu cau CCTL 2016" xfId="5470"/>
    <cellStyle name="Font Ottawa14" xfId="5471"/>
    <cellStyle name="Font Ottawa16" xfId="5472"/>
    <cellStyle name="Font Ottawa16 2" xfId="5473"/>
    <cellStyle name="Font Ottawa16 3" xfId="5474"/>
    <cellStyle name="Font Ottawa16_Thành phố-Nhu cau CCTL 2016" xfId="5475"/>
    <cellStyle name="Formulas" xfId="5476"/>
    <cellStyle name="Ghi chú" xfId="5477"/>
    <cellStyle name="gia" xfId="5478"/>
    <cellStyle name="GIA-MOI" xfId="5479"/>
    <cellStyle name="Good 2" xfId="5480"/>
    <cellStyle name="Good 3" xfId="5481"/>
    <cellStyle name="Good 4" xfId="5482"/>
    <cellStyle name="Grey" xfId="5483"/>
    <cellStyle name="Group" xfId="5484"/>
    <cellStyle name="H" xfId="5485"/>
    <cellStyle name="H_Baocao" xfId="5486"/>
    <cellStyle name="H_D-A-VU" xfId="5487"/>
    <cellStyle name="H_D-A-VU_Baocao" xfId="5488"/>
    <cellStyle name="H_D-A-VU_KHAN DAI B MO RONG23-12" xfId="5489"/>
    <cellStyle name="H_D-A-VU_Khoai TT03 can Loc" xfId="5490"/>
    <cellStyle name="H_D-A-VU_NcongQ2" xfId="5491"/>
    <cellStyle name="H_D-A-VU_NcongQ2_Duong CMT8" xfId="5492"/>
    <cellStyle name="H_D-A-VU_NcongQ2_KHAN DAI B MO RONG23-12" xfId="5493"/>
    <cellStyle name="H_D-A-VU_Nha Lam viec chinh" xfId="5494"/>
    <cellStyle name="H_D-A-VU_NhancongQ4-04" xfId="5495"/>
    <cellStyle name="H_D-A-VU_NLV khoiPBan" xfId="5496"/>
    <cellStyle name="H_D-A-VU_SonLa" xfId="5497"/>
    <cellStyle name="H_D-A-VU_TBA 560kVA" xfId="5498"/>
    <cellStyle name="H_HSTHAU" xfId="5499"/>
    <cellStyle name="H_HSTHAU_Baocao" xfId="5500"/>
    <cellStyle name="H_HSTHAU_KHAN DAI B MO RONG23-12" xfId="5501"/>
    <cellStyle name="H_HSTHAU_Khoai TT03 can Loc" xfId="5502"/>
    <cellStyle name="H_HSTHAU_NcongQ2" xfId="5503"/>
    <cellStyle name="H_HSTHAU_NcongQ2_Duong CMT8" xfId="5504"/>
    <cellStyle name="H_HSTHAU_NcongQ2_KHAN DAI B MO RONG23-12" xfId="5505"/>
    <cellStyle name="H_HSTHAU_Nha Lam viec chinh" xfId="5506"/>
    <cellStyle name="H_HSTHAU_NhancongQ4-04" xfId="5507"/>
    <cellStyle name="H_HSTHAU_NLV khoiPBan" xfId="5508"/>
    <cellStyle name="H_HSTHAU_SonLa" xfId="5509"/>
    <cellStyle name="H_HSTHAU_TBA 560kVA" xfId="5510"/>
    <cellStyle name="H_KHAN DAI B MO RONG23-12" xfId="5511"/>
    <cellStyle name="H_Khoai TT03 can Loc" xfId="5512"/>
    <cellStyle name="H_NcongQ2" xfId="5513"/>
    <cellStyle name="H_NcongQ2_Duong CMT8" xfId="5514"/>
    <cellStyle name="H_NcongQ2_KHAN DAI B MO RONG23-12" xfId="5515"/>
    <cellStyle name="H_Nha Lam viec chinh" xfId="5516"/>
    <cellStyle name="H_NhancongQ4-04" xfId="5517"/>
    <cellStyle name="H_NLV khoiPBan" xfId="5518"/>
    <cellStyle name="H_PHU LUC CHIEU SANG(13.6.2013)" xfId="5519"/>
    <cellStyle name="H_Sheet1" xfId="5520"/>
    <cellStyle name="H_SonLa" xfId="5521"/>
    <cellStyle name="H_TBA 560kVA" xfId="5522"/>
    <cellStyle name="ha" xfId="5523"/>
    <cellStyle name="HAI" xfId="5524"/>
    <cellStyle name="HAI 2" xfId="5525"/>
    <cellStyle name="HAI 3" xfId="5526"/>
    <cellStyle name="HAI 4" xfId="5527"/>
    <cellStyle name="Head 1" xfId="5528"/>
    <cellStyle name="Head 1 2" xfId="5529"/>
    <cellStyle name="Head 1 3" xfId="5530"/>
    <cellStyle name="Head 1_Phụ lục trình thực hienj các chính sách" xfId="5531"/>
    <cellStyle name="HEADER" xfId="5532"/>
    <cellStyle name="Header1" xfId="5533"/>
    <cellStyle name="Header2" xfId="5534"/>
    <cellStyle name="Header2 2" xfId="5535"/>
    <cellStyle name="Heading 1 2" xfId="5536"/>
    <cellStyle name="Heading 1 2 2" xfId="5537"/>
    <cellStyle name="Heading 1 3" xfId="5538"/>
    <cellStyle name="Heading 1 4" xfId="5539"/>
    <cellStyle name="Heading 2 2" xfId="5540"/>
    <cellStyle name="Heading 2 2 2" xfId="5541"/>
    <cellStyle name="Heading 2 3" xfId="5542"/>
    <cellStyle name="Heading 2 4" xfId="5543"/>
    <cellStyle name="Heading 3 2" xfId="5544"/>
    <cellStyle name="Heading 3 3" xfId="5545"/>
    <cellStyle name="Heading 3 4" xfId="5546"/>
    <cellStyle name="Heading 4 2" xfId="5547"/>
    <cellStyle name="Heading 4 3" xfId="5548"/>
    <cellStyle name="Heading 4 4" xfId="5549"/>
    <cellStyle name="Heading1" xfId="5550"/>
    <cellStyle name="HEADING1 2" xfId="5551"/>
    <cellStyle name="HEADING1 3" xfId="5552"/>
    <cellStyle name="Heading1_Thành phố-Nhu cau CCTL 2016" xfId="5553"/>
    <cellStyle name="Heading2" xfId="5554"/>
    <cellStyle name="HEADING2 2" xfId="5555"/>
    <cellStyle name="HEADING2 3" xfId="5556"/>
    <cellStyle name="HEADING2 4" xfId="5557"/>
    <cellStyle name="HEADING2 5" xfId="5558"/>
    <cellStyle name="HEADING2 6" xfId="5559"/>
    <cellStyle name="HEADING2 7" xfId="5560"/>
    <cellStyle name="HEADING2_Bien ban" xfId="5561"/>
    <cellStyle name="HEADINGS" xfId="5562"/>
    <cellStyle name="HEADINGSTOP" xfId="5563"/>
    <cellStyle name="headoption" xfId="5564"/>
    <cellStyle name="headoption 2" xfId="5565"/>
    <cellStyle name="headoption 2 2" xfId="5566"/>
    <cellStyle name="headoption 3" xfId="5567"/>
    <cellStyle name="headoption 3 2" xfId="5568"/>
    <cellStyle name="headoption 4" xfId="5569"/>
    <cellStyle name="headoption_Thành phố-Nhu cau CCTL 2016" xfId="5570"/>
    <cellStyle name="HIDE" xfId="5571"/>
    <cellStyle name="Hoa-Scholl" xfId="5572"/>
    <cellStyle name="Hoa-Scholl 2" xfId="5573"/>
    <cellStyle name="huong" xfId="5574"/>
    <cellStyle name="HUY" xfId="5575"/>
    <cellStyle name="Hyperlink 2" xfId="5576"/>
    <cellStyle name="i phÝ kh¸c_B¶ng 2" xfId="5577"/>
    <cellStyle name="I.3" xfId="5578"/>
    <cellStyle name="I.3 2" xfId="5579"/>
    <cellStyle name="i·0" xfId="5580"/>
    <cellStyle name="i·0 2" xfId="5581"/>
    <cellStyle name="i·0 3" xfId="5582"/>
    <cellStyle name="i·0_Thành phố-Nhu cau CCTL 2016" xfId="5583"/>
    <cellStyle name="_x0001_í½?" xfId="5584"/>
    <cellStyle name="ï-¾È»ê_BiÓu TB" xfId="5585"/>
    <cellStyle name="_x0001_íå_x001b_ô " xfId="5586"/>
    <cellStyle name="_x0001_íå_x001b_ô_" xfId="5587"/>
    <cellStyle name="Input [yellow]" xfId="5588"/>
    <cellStyle name="Input [yellow] 2" xfId="5589"/>
    <cellStyle name="Input 2" xfId="5590"/>
    <cellStyle name="Input 2 2" xfId="5591"/>
    <cellStyle name="Input 3" xfId="5592"/>
    <cellStyle name="Input 3 2" xfId="5593"/>
    <cellStyle name="Input 4" xfId="5594"/>
    <cellStyle name="Input Cells" xfId="5595"/>
    <cellStyle name="ion" xfId="5596"/>
    <cellStyle name="k" xfId="5597"/>
    <cellStyle name="k 2" xfId="5598"/>
    <cellStyle name="k_TONG HOP KINH PHI" xfId="5599"/>
    <cellStyle name="k_TONG HOP KINH PHI_131114- Bieu giao du toan CTMTQG 2014 giao" xfId="5600"/>
    <cellStyle name="k_ÿÿÿÿÿ" xfId="5601"/>
    <cellStyle name="k_ÿÿÿÿÿ_1" xfId="5602"/>
    <cellStyle name="k_ÿÿÿÿÿ_131114- Bieu giao du toan CTMTQG 2014 giao" xfId="5603"/>
    <cellStyle name="k_ÿÿÿÿÿ_2" xfId="5604"/>
    <cellStyle name="k_ÿÿÿÿÿ_2_131114- Bieu giao du toan CTMTQG 2014 giao" xfId="5605"/>
    <cellStyle name="kh¸c_Bang Chi tieu" xfId="5606"/>
    <cellStyle name="khanh" xfId="5607"/>
    <cellStyle name="khanh 2" xfId="5608"/>
    <cellStyle name="khung" xfId="5609"/>
    <cellStyle name="Ki?m tra Ô" xfId="5610"/>
    <cellStyle name="Kiểm tra Ô" xfId="5611"/>
    <cellStyle name="Kien1" xfId="5612"/>
    <cellStyle name="Kiểu 1" xfId="5613"/>
    <cellStyle name="Kiểu 2" xfId="5614"/>
    <cellStyle name="Kiểu 3" xfId="5615"/>
    <cellStyle name="Kiểu 4" xfId="5616"/>
    <cellStyle name="KL" xfId="5617"/>
    <cellStyle name="KLBXUNG" xfId="5618"/>
    <cellStyle name="Ledger 17 x 11 in" xfId="5619"/>
    <cellStyle name="Ledger 17 x 11 in 2" xfId="5620"/>
    <cellStyle name="left" xfId="5621"/>
    <cellStyle name="Lien hypertexte" xfId="5622"/>
    <cellStyle name="Line" xfId="5623"/>
    <cellStyle name="linh" xfId="5624"/>
    <cellStyle name="Link Currency (0)" xfId="5625"/>
    <cellStyle name="Link Currency (0) 2" xfId="5626"/>
    <cellStyle name="Link Currency (0) 3" xfId="5627"/>
    <cellStyle name="Link Currency (0) 4" xfId="5628"/>
    <cellStyle name="Link Currency (0) 5" xfId="5629"/>
    <cellStyle name="Link Currency (0) 6" xfId="5630"/>
    <cellStyle name="Link Currency (0) 7" xfId="5631"/>
    <cellStyle name="Link Currency (0)_Bien ban" xfId="5632"/>
    <cellStyle name="Link Currency (2)" xfId="5633"/>
    <cellStyle name="Link Currency (2) 2" xfId="5634"/>
    <cellStyle name="Link Currency (2) 3" xfId="5635"/>
    <cellStyle name="Link Currency (2)_Thành phố-Nhu cau CCTL 2016" xfId="5636"/>
    <cellStyle name="Link Units (0)" xfId="5637"/>
    <cellStyle name="Link Units (0) 2" xfId="5638"/>
    <cellStyle name="Link Units (0) 3" xfId="5639"/>
    <cellStyle name="Link Units (0)_Thành phố-Nhu cau CCTL 2016" xfId="5640"/>
    <cellStyle name="Link Units (1)" xfId="5641"/>
    <cellStyle name="Link Units (1) 2" xfId="5642"/>
    <cellStyle name="Link Units (1) 3" xfId="5643"/>
    <cellStyle name="Link Units (1)_Thành phố-Nhu cau CCTL 2016" xfId="5644"/>
    <cellStyle name="Link Units (2)" xfId="5645"/>
    <cellStyle name="Link Units (2) 2" xfId="5646"/>
    <cellStyle name="Link Units (2) 3" xfId="5647"/>
    <cellStyle name="Link Units (2)_Thành phố-Nhu cau CCTL 2016" xfId="5648"/>
    <cellStyle name="Linked Cell 2" xfId="5649"/>
    <cellStyle name="Linked Cell 3" xfId="5650"/>
    <cellStyle name="Linked Cell 4" xfId="5651"/>
    <cellStyle name="Linked Cells" xfId="5652"/>
    <cellStyle name="Loai CBDT" xfId="5653"/>
    <cellStyle name="Loai CT" xfId="5654"/>
    <cellStyle name="Loai GD" xfId="5655"/>
    <cellStyle name="luc" xfId="5656"/>
    <cellStyle name="luc2" xfId="5657"/>
    <cellStyle name="Luong" xfId="5658"/>
    <cellStyle name="MACRO" xfId="5659"/>
    <cellStyle name="manhcuong" xfId="5660"/>
    <cellStyle name="MARK" xfId="5661"/>
    <cellStyle name="MAU" xfId="5662"/>
    <cellStyle name="Migliaia (0)_CALPREZZ" xfId="5663"/>
    <cellStyle name="Migliaia_ PESO ELETTR." xfId="5664"/>
    <cellStyle name="Millares [0]_10 AVERIAS MASIVAS + ANT" xfId="5665"/>
    <cellStyle name="Millares_Well Timing" xfId="5666"/>
    <cellStyle name="Milliers [0]_      " xfId="5667"/>
    <cellStyle name="Milliers_      " xfId="5668"/>
    <cellStyle name="Môc" xfId="5669"/>
    <cellStyle name="Môc 2" xfId="5670"/>
    <cellStyle name="Môc 2 2" xfId="5671"/>
    <cellStyle name="Môc 2 2 2" xfId="5672"/>
    <cellStyle name="Môc 2 3" xfId="5673"/>
    <cellStyle name="Môc 2 3 2" xfId="5674"/>
    <cellStyle name="Môc 2 4" xfId="5675"/>
    <cellStyle name="Môc 2 4 2" xfId="5676"/>
    <cellStyle name="Môc 2 5" xfId="5677"/>
    <cellStyle name="Môc 3" xfId="5678"/>
    <cellStyle name="Môc 3 2" xfId="5679"/>
    <cellStyle name="Môc 4" xfId="5680"/>
    <cellStyle name="Môc 4 2" xfId="5681"/>
    <cellStyle name="Môc 5" xfId="5682"/>
    <cellStyle name="Môc 5 2" xfId="5683"/>
    <cellStyle name="Môc 6" xfId="5684"/>
    <cellStyle name="Model" xfId="5685"/>
    <cellStyle name="Moeda [0]_aola" xfId="5686"/>
    <cellStyle name="Moeda_aola" xfId="5687"/>
    <cellStyle name="moi" xfId="5688"/>
    <cellStyle name="moi 2" xfId="5689"/>
    <cellStyle name="moi 3" xfId="5690"/>
    <cellStyle name="moi_Phụ lục trình thực hienj các chính sách" xfId="5691"/>
    <cellStyle name="Mon?aire [0]_!!!GO" xfId="5692"/>
    <cellStyle name="Mon?aire_!!!GO" xfId="5693"/>
    <cellStyle name="Moneda [0]_Well Timing" xfId="5694"/>
    <cellStyle name="Moneda_Well Timing" xfId="5695"/>
    <cellStyle name="Monétaire [0]_      " xfId="5696"/>
    <cellStyle name="Monétaire_      " xfId="5697"/>
    <cellStyle name="Mon騁aire [0]_AR1194" xfId="5698"/>
    <cellStyle name="Mon騁aire_AR1194" xfId="5699"/>
    <cellStyle name="n" xfId="5700"/>
    <cellStyle name="n1" xfId="5701"/>
    <cellStyle name="Neutral 2" xfId="5702"/>
    <cellStyle name="Neutral 3" xfId="5703"/>
    <cellStyle name="Neutral 4" xfId="5704"/>
    <cellStyle name="New" xfId="5705"/>
    <cellStyle name="New 2" xfId="5706"/>
    <cellStyle name="New Times Roman" xfId="5707"/>
    <cellStyle name="New Times Roman 2" xfId="5708"/>
    <cellStyle name="New_5. Du toan dien chieu sang" xfId="5709"/>
    <cellStyle name="nga" xfId="5710"/>
    <cellStyle name="nga 2" xfId="5711"/>
    <cellStyle name="Nh?n1" xfId="5712"/>
    <cellStyle name="Nh?n2" xfId="5713"/>
    <cellStyle name="Nh?n3" xfId="5714"/>
    <cellStyle name="Nh?n4" xfId="5715"/>
    <cellStyle name="Nh?n5" xfId="5716"/>
    <cellStyle name="Nh?n6" xfId="5717"/>
    <cellStyle name="Nhấn1" xfId="5718"/>
    <cellStyle name="Nhấn2" xfId="5719"/>
    <cellStyle name="Nhấn3" xfId="5720"/>
    <cellStyle name="Nhấn4" xfId="5721"/>
    <cellStyle name="Nhấn5" xfId="5722"/>
    <cellStyle name="Nhấn6" xfId="5723"/>
    <cellStyle name="No" xfId="5724"/>
    <cellStyle name="No 2" xfId="5725"/>
    <cellStyle name="no dec" xfId="5726"/>
    <cellStyle name="No_090213  Schedule for 2nd evaluation_Tuan B" xfId="5727"/>
    <cellStyle name="ÑONVÒ" xfId="5728"/>
    <cellStyle name="Normal" xfId="0" builtinId="0"/>
    <cellStyle name="Normal - ??1" xfId="5729"/>
    <cellStyle name="Normal - Style1" xfId="5730"/>
    <cellStyle name="Normal - Style1 2" xfId="5731"/>
    <cellStyle name="Normal - Style1 3" xfId="5732"/>
    <cellStyle name="Normal - Style1_Phụ lục trình thực hienj các chính sách" xfId="5733"/>
    <cellStyle name="Normal - 유형1" xfId="5734"/>
    <cellStyle name="Normal - 유형1 2" xfId="5735"/>
    <cellStyle name="Normal - 유형1 3" xfId="5736"/>
    <cellStyle name="Normal - 유형1_Thành phố-Nhu cau CCTL 2016" xfId="5737"/>
    <cellStyle name="Normal 10" xfId="5738"/>
    <cellStyle name="Normal 10 2" xfId="5739"/>
    <cellStyle name="Normal 10 3" xfId="5740"/>
    <cellStyle name="Normal 11" xfId="5741"/>
    <cellStyle name="Normal 11 2" xfId="5742"/>
    <cellStyle name="Normal 11 3" xfId="5743"/>
    <cellStyle name="Normal 11 3 2" xfId="5744"/>
    <cellStyle name="Normal 11 4" xfId="5745"/>
    <cellStyle name="Normal 11_Dự thảo Biểu UBND huyện.1" xfId="5746"/>
    <cellStyle name="Normal 12" xfId="5747"/>
    <cellStyle name="Normal 12 2" xfId="5748"/>
    <cellStyle name="Normal 12 3" xfId="5749"/>
    <cellStyle name="Normal 12 4" xfId="5750"/>
    <cellStyle name="Normal 13" xfId="5751"/>
    <cellStyle name="Normal 13 2" xfId="5752"/>
    <cellStyle name="Normal 130" xfId="5753"/>
    <cellStyle name="Normal 14" xfId="2"/>
    <cellStyle name="Normal 14 2" xfId="5754"/>
    <cellStyle name="Normal 14 3" xfId="5755"/>
    <cellStyle name="Normal 15" xfId="5756"/>
    <cellStyle name="Normal 15 2" xfId="5757"/>
    <cellStyle name="Normal 16" xfId="5758"/>
    <cellStyle name="Normal 16 2" xfId="5759"/>
    <cellStyle name="Normal 17" xfId="5760"/>
    <cellStyle name="Normal 17 2" xfId="5761"/>
    <cellStyle name="Normal 18" xfId="5762"/>
    <cellStyle name="Normal 18 2" xfId="5763"/>
    <cellStyle name="Normal 19" xfId="5764"/>
    <cellStyle name="Normal 19 2" xfId="5765"/>
    <cellStyle name="Normal 19 3" xfId="5766"/>
    <cellStyle name="Normal 2" xfId="1"/>
    <cellStyle name="Normal 2 2" xfId="3"/>
    <cellStyle name="Normal 2 2 2" xfId="5767"/>
    <cellStyle name="Normal 2 2 3" xfId="5768"/>
    <cellStyle name="Normal 2 2 4" xfId="5769"/>
    <cellStyle name="Normal 2 2_20.Vinh Phuc" xfId="5770"/>
    <cellStyle name="Normal 2 3" xfId="5771"/>
    <cellStyle name="Normal 2 3 2" xfId="5772"/>
    <cellStyle name="Normal 2 3_CTMTQG 2015" xfId="5773"/>
    <cellStyle name="Normal 2 4" xfId="5774"/>
    <cellStyle name="Normal 2 4 2" xfId="5775"/>
    <cellStyle name="Normal 2 5" xfId="5776"/>
    <cellStyle name="Normal 2 6" xfId="5777"/>
    <cellStyle name="Normal 2 7" xfId="5778"/>
    <cellStyle name="Normal 2 8" xfId="5779"/>
    <cellStyle name="Normal 2_1- DT8a+DT8b-lam DT2014" xfId="5780"/>
    <cellStyle name="Normal 20" xfId="5781"/>
    <cellStyle name="Normal 20 2" xfId="5782"/>
    <cellStyle name="Normal 21" xfId="5783"/>
    <cellStyle name="Normal 21 2" xfId="5784"/>
    <cellStyle name="Normal 22" xfId="5785"/>
    <cellStyle name="Normal 22 2" xfId="5786"/>
    <cellStyle name="Normal 23" xfId="5787"/>
    <cellStyle name="Normal 23 2" xfId="5788"/>
    <cellStyle name="Normal 24" xfId="5789"/>
    <cellStyle name="Normal 24 2" xfId="5790"/>
    <cellStyle name="Normal 25" xfId="5791"/>
    <cellStyle name="Normal 25 2" xfId="5792"/>
    <cellStyle name="Normal 26" xfId="5793"/>
    <cellStyle name="Normal 26 2" xfId="5794"/>
    <cellStyle name="Normal 27" xfId="5795"/>
    <cellStyle name="Normal 27 2" xfId="5796"/>
    <cellStyle name="Normal 28" xfId="5797"/>
    <cellStyle name="Normal 28 2" xfId="5798"/>
    <cellStyle name="Normal 29" xfId="5799"/>
    <cellStyle name="Normal 29 2" xfId="5800"/>
    <cellStyle name="Normal 3" xfId="5801"/>
    <cellStyle name="Normal 3 2" xfId="5802"/>
    <cellStyle name="Normal 3 2 2" xfId="5803"/>
    <cellStyle name="Normal 3 2 3" xfId="5804"/>
    <cellStyle name="Normal 3 2 4" xfId="5805"/>
    <cellStyle name="Normal 3 2_20.Vinh Phuc" xfId="5806"/>
    <cellStyle name="Normal 3 3" xfId="5807"/>
    <cellStyle name="Normal 3 4" xfId="5808"/>
    <cellStyle name="Normal 3 4 2" xfId="5809"/>
    <cellStyle name="Normal 3 5" xfId="5810"/>
    <cellStyle name="Normal 3 8" xfId="5811"/>
    <cellStyle name="Normal 3 9" xfId="5812"/>
    <cellStyle name="Normal 3_131114- Bieu giao du toan CTMTQG 2014 giao" xfId="5813"/>
    <cellStyle name="Normal 30" xfId="5814"/>
    <cellStyle name="Normal 30 2" xfId="5815"/>
    <cellStyle name="Normal 31" xfId="5816"/>
    <cellStyle name="Normal 31 2" xfId="5817"/>
    <cellStyle name="Normal 32" xfId="5818"/>
    <cellStyle name="Normal 32 2" xfId="5819"/>
    <cellStyle name="Normal 33" xfId="5820"/>
    <cellStyle name="Normal 33 2" xfId="5821"/>
    <cellStyle name="Normal 34" xfId="5822"/>
    <cellStyle name="Normal 34 2" xfId="5823"/>
    <cellStyle name="Normal 35" xfId="5824"/>
    <cellStyle name="Normal 35 2" xfId="5825"/>
    <cellStyle name="Normal 36" xfId="5826"/>
    <cellStyle name="Normal 36 2" xfId="5827"/>
    <cellStyle name="Normal 37" xfId="5828"/>
    <cellStyle name="Normal 37 2" xfId="5829"/>
    <cellStyle name="Normal 38" xfId="5830"/>
    <cellStyle name="Normal 38 2" xfId="5831"/>
    <cellStyle name="Normal 39" xfId="5832"/>
    <cellStyle name="Normal 4" xfId="5833"/>
    <cellStyle name="Normal 4 2" xfId="5834"/>
    <cellStyle name="Normal 4 2 2" xfId="5835"/>
    <cellStyle name="Normal 4 3" xfId="5836"/>
    <cellStyle name="Normal 4 3 2" xfId="5837"/>
    <cellStyle name="Normal 4 3_2. Cac chinh sach an sinh DT2012, XD DT2013 (Q.H)" xfId="5838"/>
    <cellStyle name="Normal 4 4" xfId="5839"/>
    <cellStyle name="Normal 4_130114 Tong hop DT 2013 - HDND thong qua" xfId="5840"/>
    <cellStyle name="Normal 40" xfId="5841"/>
    <cellStyle name="Normal 41" xfId="5842"/>
    <cellStyle name="Normal 42" xfId="5843"/>
    <cellStyle name="Normal 43" xfId="5844"/>
    <cellStyle name="Normal 44" xfId="5845"/>
    <cellStyle name="Normal 45" xfId="5846"/>
    <cellStyle name="Normal 46" xfId="5847"/>
    <cellStyle name="Normal 46 3" xfId="5848"/>
    <cellStyle name="Normal 47" xfId="5849"/>
    <cellStyle name="Normal 47 2" xfId="5850"/>
    <cellStyle name="Normal 48" xfId="5851"/>
    <cellStyle name="Normal 49" xfId="5852"/>
    <cellStyle name="Normal 5" xfId="5853"/>
    <cellStyle name="Normal 5 2" xfId="5854"/>
    <cellStyle name="Normal 5 2 2" xfId="5855"/>
    <cellStyle name="Normal 5 3" xfId="5856"/>
    <cellStyle name="Normal 5 4" xfId="5857"/>
    <cellStyle name="Normal 5_A141023- Bieu giao thu NSNN nam 2015 (638.600)" xfId="5858"/>
    <cellStyle name="Normal 50" xfId="5859"/>
    <cellStyle name="Normal 54" xfId="5860"/>
    <cellStyle name="Normal 6" xfId="5861"/>
    <cellStyle name="Normal 6 2" xfId="5862"/>
    <cellStyle name="Normal 6 2 2" xfId="5863"/>
    <cellStyle name="Normal 6 3" xfId="5864"/>
    <cellStyle name="Normal 6_131021 TDT VON DAU TU 2014 (CT MTQG) GUI TONG HOP" xfId="5865"/>
    <cellStyle name="Normal 7" xfId="5866"/>
    <cellStyle name="Normal 7 2" xfId="5867"/>
    <cellStyle name="Normal 7 3" xfId="5868"/>
    <cellStyle name="Normal 7_1. DU TOAN CHI 2014_KHOI QH-PX (duthao).9.10(hop LC)-sua" xfId="5869"/>
    <cellStyle name="Normal 8" xfId="5870"/>
    <cellStyle name="Normal 8 2" xfId="5871"/>
    <cellStyle name="Normal 8 3" xfId="5872"/>
    <cellStyle name="Normal 8_Thành phố-Nhu cau CCTL 2016" xfId="5873"/>
    <cellStyle name="Normal 9" xfId="5874"/>
    <cellStyle name="Normal 9 2" xfId="5875"/>
    <cellStyle name="Normal 9 2 2" xfId="5876"/>
    <cellStyle name="Normal 9 2_DT 2015 (chinh thuc)" xfId="5877"/>
    <cellStyle name="Normal 9 3" xfId="5878"/>
    <cellStyle name="Normal 9_BAO CAÁO TONG HOP NTM" xfId="5879"/>
    <cellStyle name="Normal 90" xfId="5880"/>
    <cellStyle name="Normal 93" xfId="5881"/>
    <cellStyle name="Normal⌒£_x000a__x0007__x000c__x000a_ဠ" xfId="5882"/>
    <cellStyle name="Normal1" xfId="5883"/>
    <cellStyle name="Normal1 2" xfId="5884"/>
    <cellStyle name="Normal8" xfId="5885"/>
    <cellStyle name="Normale_ PESO ELETTR." xfId="5886"/>
    <cellStyle name="Normalny_Cennik obowiazuje od 06-08-2001 r (1)" xfId="5887"/>
    <cellStyle name="Norm_x0005_SummaryInformation" xfId="5888"/>
    <cellStyle name="Note 2" xfId="5889"/>
    <cellStyle name="Note 2 2" xfId="5890"/>
    <cellStyle name="Note 2 3" xfId="5891"/>
    <cellStyle name="Note 3" xfId="5892"/>
    <cellStyle name="Note 4" xfId="5893"/>
    <cellStyle name="Note 5" xfId="5894"/>
    <cellStyle name="NWM" xfId="5895"/>
    <cellStyle name="Ô ????c n?i k?t" xfId="5896"/>
    <cellStyle name="Ô Được nối kết" xfId="5897"/>
    <cellStyle name="Ò_x000d_Normal_123569" xfId="5898"/>
    <cellStyle name="Œ…‹aO‚e [0.00]_Contract&amp;Report" xfId="5899"/>
    <cellStyle name="Œ…‹aO‚e_Contract&amp;Report" xfId="5900"/>
    <cellStyle name="Œ…‹æ_Ø‚è [0.00]_ÆÂ__" xfId="5901"/>
    <cellStyle name="Œ…‹æØ‚è [0.00]_        " xfId="5902"/>
    <cellStyle name="Œ…‹æØ‚è_        " xfId="5903"/>
    <cellStyle name="oft Excel]_x000a__x000a_Comment=open=/f ‚ðw’è‚·‚é‚ÆAƒ†[ƒU[’è‹`ŠÖ”‚ðŠÖ”“\‚è•t‚¯‚Ìˆê——‚É“o˜^‚·‚é‚±‚Æ‚ª‚Å‚«‚Ü‚·B_x000a__x000a_Maximized" xfId="5904"/>
    <cellStyle name="oft Excel]_x000a__x000a_Comment=open=/f ‚ðŽw’è‚·‚é‚ÆAƒ†[ƒU[’è‹`ŠÖ”‚ðŠÖ”“\‚è•t‚¯‚Ìˆê——‚É“o˜^‚·‚é‚±‚Æ‚ª‚Å‚«‚Ü‚·B_x000a__x000a_Maximized" xfId="5905"/>
    <cellStyle name="oft Excel]_x000a__x000a_Comment=The open=/f lines load custom functions into the Paste Function list._x000a__x000a_Maximized=2_x000a__x000a_Basics=1_x000a__x000a_A" xfId="5906"/>
    <cellStyle name="oft Excel]_x000a__x000a_Comment=The open=/f lines load custom functions into the Paste Function list._x000a__x000a_Maximized=3_x000a__x000a_Basics=1_x000a__x000a_A" xfId="5907"/>
    <cellStyle name="oft Excel]_x000d__x000a_Comment=open=/f ‚ðw’è‚·‚é‚ÆAƒ†[ƒU[’è‹`ŠÖ”‚ðŠÖ”“\‚è•t‚¯‚Ìˆê——‚É“o˜^‚·‚é‚±‚Æ‚ª‚Å‚«‚Ü‚·B_x000d__x000a_Maximized" xfId="5908"/>
    <cellStyle name="oft Excel]_x000d__x000a_Comment=open=/f ‚ðŽw’è‚·‚é‚ÆAƒ†[ƒU[’è‹`ŠÖ”‚ðŠÖ”“\‚è•t‚¯‚Ìˆê——‚É“o˜^‚·‚é‚±‚Æ‚ª‚Å‚«‚Ü‚·B_x000d__x000a_Maximized" xfId="5909"/>
    <cellStyle name="oft Excel]_x000d__x000a_Comment=The open=/f lines load custom functions into the Paste Function list._x000d__x000a_Maximized=2_x000d__x000a_Basics=1_x000d__x000a_A" xfId="5910"/>
    <cellStyle name="oft Excel]_x000d__x000a_Comment=The open=/f lines load custom functions into the Paste Function list._x000d__x000a_Maximized=3_x000d__x000a_Basics=1_x000d__x000a_A" xfId="5911"/>
    <cellStyle name="oft Excel]_x000d__x000a_Comment=The open=/f lines load custom functions into the Paste Function list._x000d__x000a_Maximized=3_x000d__x000a_Basics=1_x000d__x000a_A 2" xfId="5912"/>
    <cellStyle name="omma [0]_Mktg Prog" xfId="5913"/>
    <cellStyle name="ormal_Sheet1_1" xfId="5914"/>
    <cellStyle name="Output 2" xfId="5915"/>
    <cellStyle name="Output 2 2" xfId="5916"/>
    <cellStyle name="Output 3" xfId="5917"/>
    <cellStyle name="Output 4" xfId="5918"/>
    <cellStyle name="p" xfId="5919"/>
    <cellStyle name="p 2" xfId="5920"/>
    <cellStyle name="paint" xfId="5921"/>
    <cellStyle name="Pattern" xfId="5922"/>
    <cellStyle name="Pattern 2" xfId="5923"/>
    <cellStyle name="Pattern 3" xfId="5924"/>
    <cellStyle name="Pattern_Thành phố-Nhu cau CCTL 2016" xfId="5925"/>
    <cellStyle name="per.style" xfId="5926"/>
    <cellStyle name="per.style 2" xfId="5927"/>
    <cellStyle name="Percent [0]" xfId="5928"/>
    <cellStyle name="Percent [0] 2" xfId="5929"/>
    <cellStyle name="Percent [0] 3" xfId="5930"/>
    <cellStyle name="Percent [0]_Thành phố-Nhu cau CCTL 2016" xfId="5931"/>
    <cellStyle name="Percent [00]" xfId="5932"/>
    <cellStyle name="Percent [00] 2" xfId="5933"/>
    <cellStyle name="Percent [00] 3" xfId="5934"/>
    <cellStyle name="Percent [00]_Thành phố-Nhu cau CCTL 2016" xfId="5935"/>
    <cellStyle name="Percent [2]" xfId="5936"/>
    <cellStyle name="Percent [2] 2" xfId="5937"/>
    <cellStyle name="Percent 10" xfId="5938"/>
    <cellStyle name="Percent 2" xfId="5939"/>
    <cellStyle name="Percent 2 2" xfId="5940"/>
    <cellStyle name="Percent 2 3" xfId="5941"/>
    <cellStyle name="Percent 2 4" xfId="5942"/>
    <cellStyle name="Percent 2_Bieu kem de cuong" xfId="5943"/>
    <cellStyle name="Percent 3" xfId="5944"/>
    <cellStyle name="Percent 3 2" xfId="5945"/>
    <cellStyle name="Percent 3 3" xfId="5946"/>
    <cellStyle name="Percent 3 4" xfId="5947"/>
    <cellStyle name="Percent 4" xfId="5948"/>
    <cellStyle name="Percent 4 2" xfId="5949"/>
    <cellStyle name="Percent 5" xfId="5950"/>
    <cellStyle name="Percent 6" xfId="5951"/>
    <cellStyle name="Percent 6 2" xfId="5952"/>
    <cellStyle name="PERCENTAGE" xfId="5953"/>
    <cellStyle name="PERCENTAGE 2" xfId="5954"/>
    <cellStyle name="Phong" xfId="5955"/>
    <cellStyle name="PrePop Currency (0)" xfId="5956"/>
    <cellStyle name="PrePop Currency (0) 2" xfId="5957"/>
    <cellStyle name="PrePop Currency (0) 3" xfId="5958"/>
    <cellStyle name="PrePop Currency (0) 4" xfId="5959"/>
    <cellStyle name="PrePop Currency (0) 5" xfId="5960"/>
    <cellStyle name="PrePop Currency (0) 6" xfId="5961"/>
    <cellStyle name="PrePop Currency (0) 7" xfId="5962"/>
    <cellStyle name="PrePop Currency (0)_Bien ban" xfId="5963"/>
    <cellStyle name="PrePop Currency (2)" xfId="5964"/>
    <cellStyle name="PrePop Currency (2) 2" xfId="5965"/>
    <cellStyle name="PrePop Currency (2) 3" xfId="5966"/>
    <cellStyle name="PrePop Currency (2)_Thành phố-Nhu cau CCTL 2016" xfId="5967"/>
    <cellStyle name="PrePop Units (0)" xfId="5968"/>
    <cellStyle name="PrePop Units (0) 2" xfId="5969"/>
    <cellStyle name="PrePop Units (0) 3" xfId="5970"/>
    <cellStyle name="PrePop Units (0)_Thành phố-Nhu cau CCTL 2016" xfId="5971"/>
    <cellStyle name="PrePop Units (1)" xfId="5972"/>
    <cellStyle name="PrePop Units (1) 2" xfId="5973"/>
    <cellStyle name="PrePop Units (1) 3" xfId="5974"/>
    <cellStyle name="PrePop Units (1)_Thành phố-Nhu cau CCTL 2016" xfId="5975"/>
    <cellStyle name="PrePop Units (2)" xfId="5976"/>
    <cellStyle name="PrePop Units (2) 2" xfId="5977"/>
    <cellStyle name="PrePop Units (2) 3" xfId="5978"/>
    <cellStyle name="PrePop Units (2)_Thành phố-Nhu cau CCTL 2016" xfId="5979"/>
    <cellStyle name="price" xfId="5980"/>
    <cellStyle name="pricing" xfId="5981"/>
    <cellStyle name="pricing 2" xfId="5982"/>
    <cellStyle name="pricing 3" xfId="5983"/>
    <cellStyle name="pricing_Thành phố-Nhu cau CCTL 2016" xfId="5984"/>
    <cellStyle name="PSChar" xfId="5985"/>
    <cellStyle name="PSChar 2" xfId="5986"/>
    <cellStyle name="PSHeading" xfId="5987"/>
    <cellStyle name="QG" xfId="5988"/>
    <cellStyle name="QG 2" xfId="5989"/>
    <cellStyle name="QUANG" xfId="5990"/>
    <cellStyle name="QUANG 2" xfId="5991"/>
    <cellStyle name="Quantity" xfId="5992"/>
    <cellStyle name="Quantity 2" xfId="5993"/>
    <cellStyle name="Quantity_Bieu bang TLP 2016 huyện Lộc Hà 2" xfId="5994"/>
    <cellStyle name="regstoresfromspecstores" xfId="5995"/>
    <cellStyle name="revised" xfId="5996"/>
    <cellStyle name="RevList" xfId="5997"/>
    <cellStyle name="rlink_tiªn l­în_x001b_Hyperlink_TONG HOP KINH PHI" xfId="5998"/>
    <cellStyle name="rmal_ADAdot" xfId="5999"/>
    <cellStyle name="s" xfId="6000"/>
    <cellStyle name="S—_x0008_" xfId="6001"/>
    <cellStyle name="s 10" xfId="6002"/>
    <cellStyle name="s 2" xfId="6003"/>
    <cellStyle name="S—_x0008_ 2" xfId="6004"/>
    <cellStyle name="s 2 2" xfId="6005"/>
    <cellStyle name="s 2 3" xfId="6006"/>
    <cellStyle name="s 2 4" xfId="6007"/>
    <cellStyle name="s 2 5" xfId="6008"/>
    <cellStyle name="s 3" xfId="6009"/>
    <cellStyle name="S—_x0008_ 3" xfId="6010"/>
    <cellStyle name="s 3 2" xfId="6011"/>
    <cellStyle name="s 3 3" xfId="6012"/>
    <cellStyle name="s 3 4" xfId="6013"/>
    <cellStyle name="s 3 5" xfId="6014"/>
    <cellStyle name="s 4" xfId="6015"/>
    <cellStyle name="s 4 2" xfId="6016"/>
    <cellStyle name="s 5" xfId="6017"/>
    <cellStyle name="s 5 2" xfId="6018"/>
    <cellStyle name="s 6" xfId="6019"/>
    <cellStyle name="s 6 2" xfId="6020"/>
    <cellStyle name="s 7" xfId="6021"/>
    <cellStyle name="s 8" xfId="6022"/>
    <cellStyle name="s 9" xfId="6023"/>
    <cellStyle name="s]_x000a__x000a_spooler=yes_x000a__x000a_load=_x000a__x000a_Beep=yes_x000a__x000a_NullPort=None_x000a__x000a_BorderWidth=3_x000a__x000a_CursorBlinkRate=1200_x000a__x000a_DoubleClickSpeed=452_x000a__x000a_Programs=co" xfId="6024"/>
    <cellStyle name="s]_x000d__x000a_spooler=yes_x000d__x000a_load=_x000d__x000a_Beep=yes_x000d__x000a_NullPort=None_x000d__x000a_BorderWidth=3_x000d__x000a_CursorBlinkRate=1200_x000d__x000a_DoubleClickSpeed=452_x000d__x000a_Programs=co" xfId="6025"/>
    <cellStyle name="s]_x000d__x000a_spooler=yes_x000d__x000a_load=_x000d__x000a_Beep=yes_x000d__x000a_NullPort=None_x000d__x000a_BorderWidth=3_x000d__x000a_CursorBlinkRate=1200_x000d__x000a_DoubleClickSpeed=452_x000d__x000a_Programs=co 2" xfId="6026"/>
    <cellStyle name="S—_x0008__160505 BIEU CHI NSDP TREN DAU DAN (BAO GÔM BSCMT)" xfId="6027"/>
    <cellStyle name="s_Gửi Tr.phong DT136 2016" xfId="6028"/>
    <cellStyle name="S—_x0008__Gửi Tr.phong DT136 2016" xfId="6029"/>
    <cellStyle name="s1" xfId="6030"/>
    <cellStyle name="s1 2" xfId="6031"/>
    <cellStyle name="s1 2 2" xfId="6032"/>
    <cellStyle name="s1 3" xfId="6033"/>
    <cellStyle name="s1 3 2" xfId="6034"/>
    <cellStyle name="s1 4" xfId="6035"/>
    <cellStyle name="s1 4 2" xfId="6036"/>
    <cellStyle name="s1 5" xfId="6037"/>
    <cellStyle name="SAPBEXaggData" xfId="6038"/>
    <cellStyle name="SAPBEXaggDataEmph" xfId="6039"/>
    <cellStyle name="SAPBEXaggItem" xfId="6040"/>
    <cellStyle name="SAPBEXchaText" xfId="6041"/>
    <cellStyle name="SAPBEXexcBad7" xfId="6042"/>
    <cellStyle name="SAPBEXexcBad8" xfId="6043"/>
    <cellStyle name="SAPBEXexcBad9" xfId="6044"/>
    <cellStyle name="SAPBEXexcCritical4" xfId="6045"/>
    <cellStyle name="SAPBEXexcCritical5" xfId="6046"/>
    <cellStyle name="SAPBEXexcCritical6" xfId="6047"/>
    <cellStyle name="SAPBEXexcGood1" xfId="6048"/>
    <cellStyle name="SAPBEXexcGood2" xfId="6049"/>
    <cellStyle name="SAPBEXexcGood3" xfId="6050"/>
    <cellStyle name="SAPBEXfilterDrill" xfId="6051"/>
    <cellStyle name="SAPBEXfilterItem" xfId="6052"/>
    <cellStyle name="SAPBEXfilterText" xfId="6053"/>
    <cellStyle name="SAPBEXformats" xfId="6054"/>
    <cellStyle name="SAPBEXheaderItem" xfId="6055"/>
    <cellStyle name="SAPBEXheaderItem 2" xfId="6056"/>
    <cellStyle name="SAPBEXheaderText" xfId="6057"/>
    <cellStyle name="SAPBEXheaderText 2" xfId="6058"/>
    <cellStyle name="SAPBEXresData" xfId="6059"/>
    <cellStyle name="SAPBEXresDataEmph" xfId="6060"/>
    <cellStyle name="SAPBEXresItem" xfId="6061"/>
    <cellStyle name="SAPBEXstdData" xfId="6062"/>
    <cellStyle name="SAPBEXstdDataEmph" xfId="6063"/>
    <cellStyle name="SAPBEXstdItem" xfId="6064"/>
    <cellStyle name="SAPBEXtitle" xfId="6065"/>
    <cellStyle name="SAPBEXundefined" xfId="6066"/>
    <cellStyle name="_x0001_sç?" xfId="6067"/>
    <cellStyle name="section" xfId="6068"/>
    <cellStyle name="Separador de milhares [0]_Person" xfId="6069"/>
    <cellStyle name="Separador de milhares_Person" xfId="6070"/>
    <cellStyle name="serJet 1200 Series PCL 6" xfId="6071"/>
    <cellStyle name="SHADEDSTORES" xfId="6072"/>
    <cellStyle name="Siêu nối kết_BANG SO LIEU TONG HOP CAC HO DAN" xfId="6073"/>
    <cellStyle name="so" xfId="6074"/>
    <cellStyle name="SO%" xfId="6075"/>
    <cellStyle name="songuyen" xfId="6076"/>
    <cellStyle name="specstores" xfId="6077"/>
    <cellStyle name="Standard" xfId="6078"/>
    <cellStyle name="STT" xfId="6079"/>
    <cellStyle name="STTDG" xfId="6080"/>
    <cellStyle name="style" xfId="6081"/>
    <cellStyle name="Style 1" xfId="6082"/>
    <cellStyle name="Style 1 2" xfId="6083"/>
    <cellStyle name="Style 1 3" xfId="6084"/>
    <cellStyle name="Style 1_HEAD ORDER FOR MARCH- CONFIRMED&amp;Calculation" xfId="6085"/>
    <cellStyle name="Style 10" xfId="6086"/>
    <cellStyle name="Style 100" xfId="6087"/>
    <cellStyle name="Style 101" xfId="6088"/>
    <cellStyle name="Style 102" xfId="6089"/>
    <cellStyle name="Style 103" xfId="6090"/>
    <cellStyle name="Style 104" xfId="6091"/>
    <cellStyle name="Style 105" xfId="6092"/>
    <cellStyle name="Style 106" xfId="6093"/>
    <cellStyle name="Style 107" xfId="6094"/>
    <cellStyle name="Style 108" xfId="6095"/>
    <cellStyle name="Style 109" xfId="6096"/>
    <cellStyle name="Style 11" xfId="6097"/>
    <cellStyle name="Style 110" xfId="6098"/>
    <cellStyle name="Style 111" xfId="6099"/>
    <cellStyle name="Style 112" xfId="6100"/>
    <cellStyle name="Style 113" xfId="6101"/>
    <cellStyle name="Style 114" xfId="6102"/>
    <cellStyle name="Style 115" xfId="6103"/>
    <cellStyle name="Style 116" xfId="6104"/>
    <cellStyle name="Style 117" xfId="6105"/>
    <cellStyle name="Style 118" xfId="6106"/>
    <cellStyle name="Style 119" xfId="6107"/>
    <cellStyle name="Style 12" xfId="6108"/>
    <cellStyle name="Style 120" xfId="6109"/>
    <cellStyle name="Style 121" xfId="6110"/>
    <cellStyle name="Style 122" xfId="6111"/>
    <cellStyle name="Style 123" xfId="6112"/>
    <cellStyle name="Style 124" xfId="6113"/>
    <cellStyle name="Style 125" xfId="6114"/>
    <cellStyle name="Style 126" xfId="6115"/>
    <cellStyle name="Style 127" xfId="6116"/>
    <cellStyle name="Style 128" xfId="6117"/>
    <cellStyle name="Style 129" xfId="6118"/>
    <cellStyle name="Style 13" xfId="6119"/>
    <cellStyle name="Style 130" xfId="6120"/>
    <cellStyle name="Style 131" xfId="6121"/>
    <cellStyle name="Style 132" xfId="6122"/>
    <cellStyle name="Style 133" xfId="6123"/>
    <cellStyle name="Style 134" xfId="6124"/>
    <cellStyle name="Style 135" xfId="6125"/>
    <cellStyle name="Style 136" xfId="6126"/>
    <cellStyle name="Style 137" xfId="6127"/>
    <cellStyle name="Style 138" xfId="6128"/>
    <cellStyle name="Style 139" xfId="6129"/>
    <cellStyle name="Style 14" xfId="6130"/>
    <cellStyle name="Style 140" xfId="6131"/>
    <cellStyle name="Style 141" xfId="6132"/>
    <cellStyle name="Style 142" xfId="6133"/>
    <cellStyle name="Style 143" xfId="6134"/>
    <cellStyle name="Style 144" xfId="6135"/>
    <cellStyle name="Style 145" xfId="6136"/>
    <cellStyle name="Style 146" xfId="6137"/>
    <cellStyle name="Style 147" xfId="6138"/>
    <cellStyle name="Style 148" xfId="6139"/>
    <cellStyle name="Style 149" xfId="6140"/>
    <cellStyle name="Style 15" xfId="6141"/>
    <cellStyle name="Style 150" xfId="6142"/>
    <cellStyle name="Style 151" xfId="6143"/>
    <cellStyle name="Style 152" xfId="6144"/>
    <cellStyle name="Style 153" xfId="6145"/>
    <cellStyle name="Style 154" xfId="6146"/>
    <cellStyle name="Style 155" xfId="6147"/>
    <cellStyle name="Style 156" xfId="6148"/>
    <cellStyle name="Style 157" xfId="6149"/>
    <cellStyle name="Style 158" xfId="6150"/>
    <cellStyle name="Style 159" xfId="6151"/>
    <cellStyle name="Style 16" xfId="6152"/>
    <cellStyle name="Style 160" xfId="6153"/>
    <cellStyle name="Style 161" xfId="6154"/>
    <cellStyle name="Style 162" xfId="6155"/>
    <cellStyle name="Style 163" xfId="6156"/>
    <cellStyle name="Style 164" xfId="6157"/>
    <cellStyle name="Style 165" xfId="6158"/>
    <cellStyle name="Style 166" xfId="6159"/>
    <cellStyle name="Style 167" xfId="6160"/>
    <cellStyle name="Style 168" xfId="6161"/>
    <cellStyle name="Style 169" xfId="6162"/>
    <cellStyle name="Style 17" xfId="6163"/>
    <cellStyle name="Style 170" xfId="6164"/>
    <cellStyle name="Style 171" xfId="6165"/>
    <cellStyle name="Style 172" xfId="6166"/>
    <cellStyle name="Style 173" xfId="6167"/>
    <cellStyle name="Style 174" xfId="6168"/>
    <cellStyle name="Style 175" xfId="6169"/>
    <cellStyle name="Style 176" xfId="6170"/>
    <cellStyle name="Style 177" xfId="6171"/>
    <cellStyle name="Style 178" xfId="6172"/>
    <cellStyle name="Style 179" xfId="6173"/>
    <cellStyle name="Style 18" xfId="6174"/>
    <cellStyle name="Style 18 2" xfId="6175"/>
    <cellStyle name="Style 180" xfId="6176"/>
    <cellStyle name="Style 181" xfId="6177"/>
    <cellStyle name="Style 182" xfId="6178"/>
    <cellStyle name="Style 183" xfId="6179"/>
    <cellStyle name="Style 184" xfId="6180"/>
    <cellStyle name="Style 185" xfId="6181"/>
    <cellStyle name="Style 186" xfId="6182"/>
    <cellStyle name="Style 187" xfId="6183"/>
    <cellStyle name="Style 188" xfId="6184"/>
    <cellStyle name="Style 189" xfId="6185"/>
    <cellStyle name="Style 19" xfId="6186"/>
    <cellStyle name="Style 19 2" xfId="6187"/>
    <cellStyle name="Style 190" xfId="6188"/>
    <cellStyle name="Style 191" xfId="6189"/>
    <cellStyle name="Style 192" xfId="6190"/>
    <cellStyle name="Style 193" xfId="6191"/>
    <cellStyle name="Style 194" xfId="6192"/>
    <cellStyle name="Style 195" xfId="6193"/>
    <cellStyle name="Style 196" xfId="6194"/>
    <cellStyle name="Style 197" xfId="6195"/>
    <cellStyle name="Style 198" xfId="6196"/>
    <cellStyle name="Style 199" xfId="6197"/>
    <cellStyle name="Style 2" xfId="6198"/>
    <cellStyle name="Style 2 2" xfId="6199"/>
    <cellStyle name="Style 2 3" xfId="6200"/>
    <cellStyle name="Style 2_Thành phố-Nhu cau CCTL 2016" xfId="6201"/>
    <cellStyle name="Style 20" xfId="6202"/>
    <cellStyle name="Style 200" xfId="6203"/>
    <cellStyle name="Style 201" xfId="6204"/>
    <cellStyle name="Style 202" xfId="6205"/>
    <cellStyle name="Style 203" xfId="6206"/>
    <cellStyle name="Style 204" xfId="6207"/>
    <cellStyle name="Style 205" xfId="6208"/>
    <cellStyle name="Style 206" xfId="6209"/>
    <cellStyle name="Style 207" xfId="6210"/>
    <cellStyle name="Style 208" xfId="6211"/>
    <cellStyle name="Style 209" xfId="6212"/>
    <cellStyle name="Style 21" xfId="6213"/>
    <cellStyle name="Style 210" xfId="6214"/>
    <cellStyle name="Style 211" xfId="6215"/>
    <cellStyle name="Style 22" xfId="6216"/>
    <cellStyle name="Style 23" xfId="6217"/>
    <cellStyle name="Style 23 2" xfId="6218"/>
    <cellStyle name="Style 24" xfId="6219"/>
    <cellStyle name="Style 24 2" xfId="6220"/>
    <cellStyle name="Style 25" xfId="6221"/>
    <cellStyle name="Style 26" xfId="6222"/>
    <cellStyle name="Style 27" xfId="6223"/>
    <cellStyle name="Style 28" xfId="6224"/>
    <cellStyle name="Style 29" xfId="6225"/>
    <cellStyle name="Style 3" xfId="6226"/>
    <cellStyle name="Style 3 2" xfId="6227"/>
    <cellStyle name="Style 3 3" xfId="6228"/>
    <cellStyle name="Style 3_ra soat phan cap 1 (cuoi in ra)" xfId="6229"/>
    <cellStyle name="Style 30" xfId="6230"/>
    <cellStyle name="Style 30 2" xfId="6231"/>
    <cellStyle name="Style 31" xfId="6232"/>
    <cellStyle name="Style 31 2" xfId="6233"/>
    <cellStyle name="Style 32" xfId="6234"/>
    <cellStyle name="Style 33" xfId="6235"/>
    <cellStyle name="Style 34" xfId="6236"/>
    <cellStyle name="Style 35" xfId="6237"/>
    <cellStyle name="Style 35 2" xfId="6238"/>
    <cellStyle name="Style 36" xfId="6239"/>
    <cellStyle name="Style 37" xfId="6240"/>
    <cellStyle name="Style 38" xfId="6241"/>
    <cellStyle name="Style 39" xfId="6242"/>
    <cellStyle name="Style 4" xfId="6243"/>
    <cellStyle name="Style 4 2" xfId="6244"/>
    <cellStyle name="Style 4 3" xfId="6245"/>
    <cellStyle name="Style 4_Thành phố-Nhu cau CCTL 2016" xfId="6246"/>
    <cellStyle name="Style 40" xfId="6247"/>
    <cellStyle name="Style 41" xfId="6248"/>
    <cellStyle name="Style 42" xfId="6249"/>
    <cellStyle name="Style 43" xfId="6250"/>
    <cellStyle name="Style 44" xfId="6251"/>
    <cellStyle name="Style 45" xfId="6252"/>
    <cellStyle name="Style 46" xfId="6253"/>
    <cellStyle name="Style 47" xfId="6254"/>
    <cellStyle name="Style 48" xfId="6255"/>
    <cellStyle name="Style 49" xfId="6256"/>
    <cellStyle name="Style 5" xfId="6257"/>
    <cellStyle name="Style 50" xfId="6258"/>
    <cellStyle name="Style 51" xfId="6259"/>
    <cellStyle name="Style 52" xfId="6260"/>
    <cellStyle name="Style 53" xfId="6261"/>
    <cellStyle name="Style 54" xfId="6262"/>
    <cellStyle name="Style 55" xfId="6263"/>
    <cellStyle name="Style 56" xfId="6264"/>
    <cellStyle name="Style 57" xfId="6265"/>
    <cellStyle name="Style 58" xfId="6266"/>
    <cellStyle name="Style 59" xfId="6267"/>
    <cellStyle name="Style 6" xfId="6268"/>
    <cellStyle name="Style 60" xfId="6269"/>
    <cellStyle name="Style 61" xfId="6270"/>
    <cellStyle name="Style 62" xfId="6271"/>
    <cellStyle name="Style 63" xfId="6272"/>
    <cellStyle name="Style 64" xfId="6273"/>
    <cellStyle name="Style 65" xfId="6274"/>
    <cellStyle name="Style 66" xfId="6275"/>
    <cellStyle name="Style 67" xfId="6276"/>
    <cellStyle name="Style 68" xfId="6277"/>
    <cellStyle name="Style 69" xfId="6278"/>
    <cellStyle name="Style 7" xfId="6279"/>
    <cellStyle name="Style 7 2" xfId="6280"/>
    <cellStyle name="Style 70" xfId="6281"/>
    <cellStyle name="Style 71" xfId="6282"/>
    <cellStyle name="Style 72" xfId="6283"/>
    <cellStyle name="Style 73" xfId="6284"/>
    <cellStyle name="Style 74" xfId="6285"/>
    <cellStyle name="Style 75" xfId="6286"/>
    <cellStyle name="Style 76" xfId="6287"/>
    <cellStyle name="Style 77" xfId="6288"/>
    <cellStyle name="Style 78" xfId="6289"/>
    <cellStyle name="Style 79" xfId="6290"/>
    <cellStyle name="Style 8" xfId="6291"/>
    <cellStyle name="Style 8 2" xfId="6292"/>
    <cellStyle name="Style 80" xfId="6293"/>
    <cellStyle name="Style 81" xfId="6294"/>
    <cellStyle name="Style 82" xfId="6295"/>
    <cellStyle name="Style 83" xfId="6296"/>
    <cellStyle name="Style 84" xfId="6297"/>
    <cellStyle name="Style 85" xfId="6298"/>
    <cellStyle name="Style 86" xfId="6299"/>
    <cellStyle name="Style 87" xfId="6300"/>
    <cellStyle name="Style 88" xfId="6301"/>
    <cellStyle name="Style 89" xfId="6302"/>
    <cellStyle name="Style 9" xfId="6303"/>
    <cellStyle name="Style 90" xfId="6304"/>
    <cellStyle name="Style 91" xfId="6305"/>
    <cellStyle name="Style 92" xfId="6306"/>
    <cellStyle name="Style 93" xfId="6307"/>
    <cellStyle name="Style 94" xfId="6308"/>
    <cellStyle name="Style 95" xfId="6309"/>
    <cellStyle name="Style 96" xfId="6310"/>
    <cellStyle name="Style 97" xfId="6311"/>
    <cellStyle name="Style 98" xfId="6312"/>
    <cellStyle name="Style 99" xfId="6313"/>
    <cellStyle name="Style Date" xfId="6314"/>
    <cellStyle name="style_1" xfId="6315"/>
    <cellStyle name="Style1" xfId="6316"/>
    <cellStyle name="Style2" xfId="6317"/>
    <cellStyle name="Style3" xfId="6318"/>
    <cellStyle name="Style4" xfId="6319"/>
    <cellStyle name="Style5" xfId="6320"/>
    <cellStyle name="Style6" xfId="6321"/>
    <cellStyle name="Style7" xfId="6322"/>
    <cellStyle name="subhead" xfId="6323"/>
    <cellStyle name="Subtotal" xfId="6324"/>
    <cellStyle name="symbol" xfId="6325"/>
    <cellStyle name="T" xfId="6326"/>
    <cellStyle name="T 2" xfId="6327"/>
    <cellStyle name="T?ng" xfId="6328"/>
    <cellStyle name="T?t" xfId="6329"/>
    <cellStyle name="T_ M 15" xfId="6330"/>
    <cellStyle name="T_ M 15_M 20" xfId="6331"/>
    <cellStyle name="T_ M 15_M 20 2" xfId="6332"/>
    <cellStyle name="T_ M 15_M 6" xfId="6333"/>
    <cellStyle name="T_ M 15_M 6 2" xfId="6334"/>
    <cellStyle name="T_ M 15_M 7" xfId="6335"/>
    <cellStyle name="T_ M 15_M 7 2" xfId="6336"/>
    <cellStyle name="T_ M 15_M TH" xfId="6337"/>
    <cellStyle name="T_ M 15_M TH 2" xfId="6338"/>
    <cellStyle name="T_ M 15_T-Bao cao chi 6 thang" xfId="6339"/>
    <cellStyle name="T_ M 15_T-Bao cao chi 6 thang 2" xfId="6340"/>
    <cellStyle name="T_01-2005" xfId="6341"/>
    <cellStyle name="T_0D5B6000" xfId="6342"/>
    <cellStyle name="T_0D5B6000 2" xfId="6343"/>
    <cellStyle name="T_0D5B6000_TONG HOP QUYET TOAN THANH PHO 2013" xfId="6344"/>
    <cellStyle name="T_1. BoQ 1 to 17_DS" xfId="6345"/>
    <cellStyle name="T_1. BoQ 1 to 33_AnDuong" xfId="6346"/>
    <cellStyle name="T_1. BoQ 1 to 34_AnDuong" xfId="6347"/>
    <cellStyle name="T_1. BoQ 1 to 38_NguLao_23 Sep 09" xfId="6348"/>
    <cellStyle name="T_1. BoQ 1 to 38_NguLao_Final" xfId="6349"/>
    <cellStyle name="T_1. BoQ 1 to 42_DS" xfId="6350"/>
    <cellStyle name="T_1. BoQ 1 to 42_KimSon" xfId="6351"/>
    <cellStyle name="T_1. BoQ 1 to 42_NguLao" xfId="6352"/>
    <cellStyle name="T_1. DuToan_AnDuong_Eng_23 Sep 09" xfId="6353"/>
    <cellStyle name="T_1.Tong hop mot so noi dung can doi DT2010" xfId="6354"/>
    <cellStyle name="T_1.Tong hop mot so noi dung can doi DT2010 2" xfId="6355"/>
    <cellStyle name="T_1.Tong hop mot so noi dung can doi DT2010 2 2" xfId="6356"/>
    <cellStyle name="T_1.Tong hop mot so noi dung can doi DT2010 2 2_Thành phố-Nhu cau CCTL 2016" xfId="6357"/>
    <cellStyle name="T_1.Tong hop mot so noi dung can doi DT2010 2_1. DU TOAN CHI 2014_KHOI QH-PX (duthao).10.10" xfId="6358"/>
    <cellStyle name="T_1.Tong hop mot so noi dung can doi DT2010 2_1. DU TOAN CHI 2014_KHOI QH-PX (duthao).10.10_Thành phố-Nhu cau CCTL 2016" xfId="6359"/>
    <cellStyle name="T_1.Tong hop mot so noi dung can doi DT2010 2_1. DU TOAN CHI 2014_KHOI QH-PX (duthao).9.10(hop LC)-sua" xfId="6360"/>
    <cellStyle name="T_1.Tong hop mot so noi dung can doi DT2010 2_1. DU TOAN CHI 2014_KHOI QH-PX (duthao).9.10(hop LC)-sua_Thành phố-Nhu cau CCTL 2016" xfId="6361"/>
    <cellStyle name="T_1.Tong hop mot so noi dung can doi DT2010 2_2. Cac chinh sach an sinh DT2012, XD DT2013 (Q.H)" xfId="6362"/>
    <cellStyle name="T_1.Tong hop mot so noi dung can doi DT2010 2_2. Cac chinh sach an sinh DT2012, XD DT2013 (Q.H)_Thành phố-Nhu cau CCTL 2016" xfId="6363"/>
    <cellStyle name="T_1.Tong hop mot so noi dung can doi DT2010 2_4. Cac Phu luc co so tinh DT_2012 (ngocthu)" xfId="6364"/>
    <cellStyle name="T_1.Tong hop mot so noi dung can doi DT2010 2_4. Cac Phu luc co so tinh DT_2012 (ngocthu)_Thành phố-Nhu cau CCTL 2016" xfId="6365"/>
    <cellStyle name="T_1.Tong hop mot so noi dung can doi DT2010 2_4. Cac Phu luc co so tinh DT_2012 (ngocthu)-a" xfId="6366"/>
    <cellStyle name="T_1.Tong hop mot so noi dung can doi DT2010 2_4. Cac Phu luc co so tinh DT_2012 (ngocthu)-a_Thành phố-Nhu cau CCTL 2016" xfId="6367"/>
    <cellStyle name="T_1.Tong hop mot so noi dung can doi DT2010 2_4. Cac Phu luc co so tinh DT_2012 (ngocthu)-chinhthuc" xfId="6368"/>
    <cellStyle name="T_1.Tong hop mot so noi dung can doi DT2010 2_4. Cac Phu luc co so tinh DT_2012 (ngocthu)-chinhthuc_Thành phố-Nhu cau CCTL 2016" xfId="6369"/>
    <cellStyle name="T_1.Tong hop mot so noi dung can doi DT2010 2_4.BIEU MAU CAC PHU LUC CO SO TINH DT_2012 (ngocthu)" xfId="6370"/>
    <cellStyle name="T_1.Tong hop mot so noi dung can doi DT2010 2_4.BIEU MAU CAC PHU LUC CO SO TINH DT_2012 (ngocthu).a" xfId="6371"/>
    <cellStyle name="T_1.Tong hop mot so noi dung can doi DT2010 2_4.BIEU MAU CAC PHU LUC CO SO TINH DT_2012 (ngocthu).a_Thành phố-Nhu cau CCTL 2016" xfId="6372"/>
    <cellStyle name="T_1.Tong hop mot so noi dung can doi DT2010 2_4.BIEU MAU CAC PHU LUC CO SO TINH DT_2012 (ngocthu)_Thành phố-Nhu cau CCTL 2016" xfId="6373"/>
    <cellStyle name="T_1.Tong hop mot so noi dung can doi DT2010 2_BIEU MAU CAC PHU LUC CO SO TINH DT_2011" xfId="6374"/>
    <cellStyle name="T_1.Tong hop mot so noi dung can doi DT2010 2_BIEU MAU CAC PHU LUC CO SO TINH DT_2011_Thành phố-Nhu cau CCTL 2016" xfId="6375"/>
    <cellStyle name="T_1.Tong hop mot so noi dung can doi DT2010 2_BIEU MAU CAC PHU LUC CO SO TINH DT_2012" xfId="6376"/>
    <cellStyle name="T_1.Tong hop mot so noi dung can doi DT2010 2_BIEU MAU CAC PHU LUC CO SO TINH DT_2012_Thành phố-Nhu cau CCTL 2016" xfId="6377"/>
    <cellStyle name="T_1.Tong hop mot so noi dung can doi DT2010 2_BIEU MAU XAY DUNG DU TOAN 2013 (DU THAO n)" xfId="6378"/>
    <cellStyle name="T_1.Tong hop mot so noi dung can doi DT2010 2_BIEU MAU XAY DUNG DU TOAN 2013 (DU THAO n)_Thành phố-Nhu cau CCTL 2016" xfId="6379"/>
    <cellStyle name="T_1.Tong hop mot so noi dung can doi DT2010 2_Book1" xfId="6380"/>
    <cellStyle name="T_1.Tong hop mot so noi dung can doi DT2010 2_Book1_Thành phố-Nhu cau CCTL 2016" xfId="6381"/>
    <cellStyle name="T_1.Tong hop mot so noi dung can doi DT2010 2_Book3" xfId="6382"/>
    <cellStyle name="T_1.Tong hop mot so noi dung can doi DT2010 2_Book3_Thành phố-Nhu cau CCTL 2016" xfId="6383"/>
    <cellStyle name="T_1.Tong hop mot so noi dung can doi DT2010 2_Co so tinh su nghiep giao duc (chinh thuc)" xfId="6384"/>
    <cellStyle name="T_1.Tong hop mot so noi dung can doi DT2010 2_Co so tinh su nghiep giao duc (chinh thuc)_Thành phố-Nhu cau CCTL 2016" xfId="6385"/>
    <cellStyle name="T_1.Tong hop mot so noi dung can doi DT2010 2_DU TOAN 2012_KHOI QH-PX (02-12-2011) QUYNH" xfId="6386"/>
    <cellStyle name="T_1.Tong hop mot so noi dung can doi DT2010 2_DU TOAN 2012_KHOI QH-PX (02-12-2011) QUYNH_Thành phố-Nhu cau CCTL 2016" xfId="6387"/>
    <cellStyle name="T_1.Tong hop mot so noi dung can doi DT2010 2_DU TOAN 2012_KHOI QH-PX (30-11-2011)" xfId="6388"/>
    <cellStyle name="T_1.Tong hop mot so noi dung can doi DT2010 2_DU TOAN 2012_KHOI QH-PX (30-11-2011)_Thành phố-Nhu cau CCTL 2016" xfId="6389"/>
    <cellStyle name="T_1.Tong hop mot so noi dung can doi DT2010 2_DU TOAN 2012_KHOI QH-PX (Ngay 08-12-2011)" xfId="6390"/>
    <cellStyle name="T_1.Tong hop mot so noi dung can doi DT2010 2_DU TOAN 2012_KHOI QH-PX (Ngay 08-12-2011)_Thành phố-Nhu cau CCTL 2016" xfId="6391"/>
    <cellStyle name="T_1.Tong hop mot so noi dung can doi DT2010 2_DU TOAN 2012_KHOI QH-PX (Ngay 17-11-2011)" xfId="6392"/>
    <cellStyle name="T_1.Tong hop mot so noi dung can doi DT2010 2_DU TOAN 2012_KHOI QH-PX (Ngay 17-11-2011)_Thành phố-Nhu cau CCTL 2016" xfId="6393"/>
    <cellStyle name="T_1.Tong hop mot so noi dung can doi DT2010 2_DU TOAN 2012_KHOI QH-PX (Ngay 28-11-2011)" xfId="6394"/>
    <cellStyle name="T_1.Tong hop mot so noi dung can doi DT2010 2_DU TOAN 2012_KHOI QH-PX (Ngay 28-11-2011)_Thành phố-Nhu cau CCTL 2016" xfId="6395"/>
    <cellStyle name="T_1.Tong hop mot so noi dung can doi DT2010 2_DU TOAN CHI 2012_KHOI QH-PX (08-12-2011)" xfId="6396"/>
    <cellStyle name="T_1.Tong hop mot so noi dung can doi DT2010 2_DU TOAN CHI 2012_KHOI QH-PX (08-12-2011)_Thành phố-Nhu cau CCTL 2016" xfId="6397"/>
    <cellStyle name="T_1.Tong hop mot so noi dung can doi DT2010 2_DU TOAN CHI 2012_KHOI QH-PX (13-12-2011-Hoan chinh theo y kien anh Dung)" xfId="6398"/>
    <cellStyle name="T_1.Tong hop mot so noi dung can doi DT2010 2_DU TOAN CHI 2012_KHOI QH-PX (13-12-2011-Hoan chinh theo y kien anh Dung)_Thành phố-Nhu cau CCTL 2016" xfId="6399"/>
    <cellStyle name="T_1.Tong hop mot so noi dung can doi DT2010 2_So lieu co ban" xfId="6400"/>
    <cellStyle name="T_1.Tong hop mot so noi dung can doi DT2010 2_So lieu co ban_Thành phố-Nhu cau CCTL 2016" xfId="6401"/>
    <cellStyle name="T_1.Tong hop mot so noi dung can doi DT2010 2_Thành phố-Nhu cau CCTL 2016" xfId="6402"/>
    <cellStyle name="T_1.Tong hop mot so noi dung can doi DT2010_2. Cac chinh sach an sinh DT2012, XD DT2013 (Q.H)" xfId="6403"/>
    <cellStyle name="T_1.Tong hop mot so noi dung can doi DT2010_2. Cac chinh sach an sinh DT2012, XD DT2013 (Q.H)_Thành phố-Nhu cau CCTL 2016" xfId="6404"/>
    <cellStyle name="T_1.Tong hop mot so noi dung can doi DT2010_4. Cac Phu luc co so tinh DT_2012 (ngocthu)" xfId="6405"/>
    <cellStyle name="T_1.Tong hop mot so noi dung can doi DT2010_4. Cac Phu luc co so tinh DT_2012 (ngocthu)_Thành phố-Nhu cau CCTL 2016" xfId="6406"/>
    <cellStyle name="T_1.Tong hop mot so noi dung can doi DT2010_4. Cac Phu luc co so tinh DT_2012 (ngocthu)-a" xfId="6407"/>
    <cellStyle name="T_1.Tong hop mot so noi dung can doi DT2010_4. Cac Phu luc co so tinh DT_2012 (ngocthu)-a_Thành phố-Nhu cau CCTL 2016" xfId="6408"/>
    <cellStyle name="T_1.Tong hop mot so noi dung can doi DT2010_4. Cac Phu luc co so tinh DT_2012 (ngocthu)-chinhthuc" xfId="6409"/>
    <cellStyle name="T_1.Tong hop mot so noi dung can doi DT2010_4. Cac Phu luc co so tinh DT_2012 (ngocthu)-chinhthuc_Thành phố-Nhu cau CCTL 2016" xfId="6410"/>
    <cellStyle name="T_1.Tong hop mot so noi dung can doi DT2010_4.BIEU MAU CAC PHU LUC CO SO TINH DT_2012 (ngocthu)" xfId="6411"/>
    <cellStyle name="T_1.Tong hop mot so noi dung can doi DT2010_4.BIEU MAU CAC PHU LUC CO SO TINH DT_2012 (ngocthu).a" xfId="6412"/>
    <cellStyle name="T_1.Tong hop mot so noi dung can doi DT2010_4.BIEU MAU CAC PHU LUC CO SO TINH DT_2012 (ngocthu).a_Thành phố-Nhu cau CCTL 2016" xfId="6413"/>
    <cellStyle name="T_1.Tong hop mot so noi dung can doi DT2010_4.BIEU MAU CAC PHU LUC CO SO TINH DT_2012 (ngocthu)_Thành phố-Nhu cau CCTL 2016" xfId="6414"/>
    <cellStyle name="T_1.Tong hop mot so noi dung can doi DT2010_BIEU MAU CAC PHU LUC CO SO TINH DT_2011" xfId="6415"/>
    <cellStyle name="T_1.Tong hop mot so noi dung can doi DT2010_BIEU MAU CAC PHU LUC CO SO TINH DT_2011_Thành phố-Nhu cau CCTL 2016" xfId="6416"/>
    <cellStyle name="T_1.Tong hop mot so noi dung can doi DT2010_BIEU MAU CAC PHU LUC CO SO TINH DT_2012" xfId="6417"/>
    <cellStyle name="T_1.Tong hop mot so noi dung can doi DT2010_BIEU MAU CAC PHU LUC CO SO TINH DT_2012_Thành phố-Nhu cau CCTL 2016" xfId="6418"/>
    <cellStyle name="T_1.Tong hop mot so noi dung can doi DT2010_BIEU MAU XAY DUNG DU TOAN 2013 (DU THAO n)" xfId="6419"/>
    <cellStyle name="T_1.Tong hop mot so noi dung can doi DT2010_BIEU MAU XAY DUNG DU TOAN 2013 (DU THAO n)_Thành phố-Nhu cau CCTL 2016" xfId="6420"/>
    <cellStyle name="T_1.Tong hop mot so noi dung can doi DT2010_Book3" xfId="6421"/>
    <cellStyle name="T_1.Tong hop mot so noi dung can doi DT2010_Book3_Thành phố-Nhu cau CCTL 2016" xfId="6422"/>
    <cellStyle name="T_1.Tong hop mot so noi dung can doi DT2010_Co so tinh su nghiep giao duc (chinh thuc)" xfId="6423"/>
    <cellStyle name="T_1.Tong hop mot so noi dung can doi DT2010_Co so tinh su nghiep giao duc (chinh thuc)_Thành phố-Nhu cau CCTL 2016" xfId="6424"/>
    <cellStyle name="T_1.Tong hop mot so noi dung can doi DT2010_So lieu co ban" xfId="6425"/>
    <cellStyle name="T_1.Tong hop mot so noi dung can doi DT2010_So lieu co ban_Thành phố-Nhu cau CCTL 2016" xfId="6426"/>
    <cellStyle name="T_1.Tong hop mot so noi dung can doi DT2010_Thành phố-Nhu cau CCTL 2016" xfId="6427"/>
    <cellStyle name="T_10012010-moi CHUAN 2012- bao cao  CONG VAN STCĐ" xfId="6428"/>
    <cellStyle name="T_10012010-moi CHUAN 2012- bao cao  CONG VAN STCĐ_T-Bao cao chi 6 thang" xfId="6429"/>
    <cellStyle name="T_10012010-moi CHUAN 2012- bao cao  CONG VAN STCĐ_T-Bao cao chi 6 thang 2" xfId="6430"/>
    <cellStyle name="T_131114- Bieu giao du toan CTMTQG 2014 giao" xfId="6431"/>
    <cellStyle name="T_2. Cost Estimate &amp; Financial, Economic Analysis_KimSon_Vie_26 Dec 09" xfId="6432"/>
    <cellStyle name="T_2. DuToan_DoSon_Eng_23 Sep 09" xfId="6433"/>
    <cellStyle name="T_20.Vinh Phuc" xfId="6434"/>
    <cellStyle name="T_2013" xfId="6435"/>
    <cellStyle name="T_2013- cctl dua vao du toan 2014" xfId="6436"/>
    <cellStyle name="T_2013- cctl dua vao du toan 2014_T-Bao cao chi 6 thang" xfId="6437"/>
    <cellStyle name="T_2013- cctl dua vao du toan 2014_T-Bao cao chi 6 thang 2" xfId="6438"/>
    <cellStyle name="T_4. Ho phun- Phan XD - Tham tra lan 2" xfId="6439"/>
    <cellStyle name="T_5. Du toan dien chieu sang" xfId="6440"/>
    <cellStyle name="T_50-BB Vung tau 2011" xfId="6441"/>
    <cellStyle name="T_50-BB Vung tau 2011_120907 Thu tang them 4500" xfId="6442"/>
    <cellStyle name="T_50-BB Vung tau 2011_120907 Thu tang them 4500_CQ XAC DINH MAT BANG 2016 (Quảng Trị)" xfId="6443"/>
    <cellStyle name="T_50-BB Vung tau 2011_120907 Thu tang them 4500_CQ XAC DINH MAT BANG 2016 Thanh Hoa" xfId="6444"/>
    <cellStyle name="T_50-BB Vung tau 2011_120907 Thu tang them 4500_Von ngoai nuoc" xfId="6445"/>
    <cellStyle name="T_50-BB Vung tau 2011_27-8Tong hop PA uoc 2012-DT 2013 -PA 420.000 ty-490.000 ty chuyen doi" xfId="6446"/>
    <cellStyle name="T_50-BB Vung tau 2011_27-8Tong hop PA uoc 2012-DT 2013 -PA 420.000 ty-490.000 ty chuyen doi_CQ XAC DINH MAT BANG 2016 (Quảng Trị)" xfId="6447"/>
    <cellStyle name="T_50-BB Vung tau 2011_27-8Tong hop PA uoc 2012-DT 2013 -PA 420.000 ty-490.000 ty chuyen doi_CQ XAC DINH MAT BANG 2016 Thanh Hoa" xfId="6448"/>
    <cellStyle name="T_50-BB Vung tau 2011_27-8Tong hop PA uoc 2012-DT 2013 -PA 420.000 ty-490.000 ty chuyen doi_Von ngoai nuoc" xfId="6449"/>
    <cellStyle name="T_50-BB Vung tau 2011_CQ XAC DINH MAT BANG 2016 (Quảng Trị)" xfId="6450"/>
    <cellStyle name="T_50-BB Vung tau 2011_CQ XAC DINH MAT BANG 2016 Thanh Hoa" xfId="6451"/>
    <cellStyle name="T_50-BB Vung tau 2011_Von ngoai nuoc" xfId="6452"/>
    <cellStyle name="T_Analysis Transport" xfId="6453"/>
    <cellStyle name="T_Analysis Transport_Bieu bang TLP 2016 huyện Lộc Hà 2" xfId="6454"/>
    <cellStyle name="T_Analysis Transport_PL bien phap cong trinh 22.9.2016" xfId="6455"/>
    <cellStyle name="T_Analysis Transport_TLP 2016 sửa lại gui STC 21.9.2016" xfId="6456"/>
    <cellStyle name="T_AP GIA XA BAO NHAI" xfId="6457"/>
    <cellStyle name="T_Ba0107" xfId="6458"/>
    <cellStyle name="T_Ban chuyen trach 29 (dieu chinh)" xfId="6459"/>
    <cellStyle name="T_Ban chuyen trach 29 (dieu chinh)_BHYT nguoi ngheo" xfId="6460"/>
    <cellStyle name="T_Ban chuyen trach 29 (dieu chinh)_bo sung du toan  hong linh" xfId="6461"/>
    <cellStyle name="T_Ban chuyen trach 29 (dieu chinh)_DT 2015 (chinh thuc)" xfId="6462"/>
    <cellStyle name="T_Ban chuyen trach 29 (dieu chinh)_TH BHXH 2015" xfId="6463"/>
    <cellStyle name="T_ban chuyen trach 29 bo sung cho huyen ( DC theo QDUBND tinh theo doi)" xfId="6464"/>
    <cellStyle name="T_ban chuyen trach 29 bo sung cho huyen ( DC theo QDUBND tinh theo doi)_BHYT nguoi ngheo" xfId="6465"/>
    <cellStyle name="T_ban chuyen trach 29 bo sung cho huyen ( DC theo QDUBND tinh theo doi)_bo sung du toan  hong linh" xfId="6466"/>
    <cellStyle name="T_ban chuyen trach 29 bo sung cho huyen ( DC theo QDUBND tinh theo doi)_DT 2015 (chinh thuc)" xfId="6467"/>
    <cellStyle name="T_ban chuyen trach 29 bo sung cho huyen ( DC theo QDUBND tinh theo doi)_TH BHXH 2015" xfId="6468"/>
    <cellStyle name="T_Bang ke tra tien Tieu DA GPMB QL70" xfId="6469"/>
    <cellStyle name="T_Bang T.hop KLuong bonglang" xfId="6470"/>
    <cellStyle name="T_Bangtheodoicongviec" xfId="6471"/>
    <cellStyle name="T_Bangtheodoicongviec_Thành phố-Nhu cau CCTL 2016" xfId="6472"/>
    <cellStyle name="T_bao cao" xfId="6473"/>
    <cellStyle name="T_bao cao chi xdcb 6 thang dau nam" xfId="6474"/>
    <cellStyle name="T_Bao cao kttb milk yomilkYAO-mien bac" xfId="6475"/>
    <cellStyle name="T_Bao cao kttb milk yomilkYAO-mien bac_Analysis Transport" xfId="6476"/>
    <cellStyle name="T_Bao cao kttb milk yomilkYAO-mien bac_Analysis Transport_Bieu bang TLP 2016 huyện Lộc Hà 2" xfId="6477"/>
    <cellStyle name="T_Bao cao kttb milk yomilkYAO-mien bac_Analysis Transport_PL bien phap cong trinh 22.9.2016" xfId="6478"/>
    <cellStyle name="T_Bao cao kttb milk yomilkYAO-mien bac_Analysis Transport_TLP 2016 sửa lại gui STC 21.9.2016" xfId="6479"/>
    <cellStyle name="T_Bao cao kttb milk yomilkYAO-mien bac_Bieu bang TLP 2016 huyện Lộc Hà 2" xfId="6480"/>
    <cellStyle name="T_Bao cao kttb milk yomilkYAO-mien bac_Budget schedule 1H08_Acc dept" xfId="6481"/>
    <cellStyle name="T_Bao cao kttb milk yomilkYAO-mien bac_Budget schedule 1H08_Acc dept_Bieu bang TLP 2016 huyện Lộc Hà 2" xfId="6482"/>
    <cellStyle name="T_Bao cao kttb milk yomilkYAO-mien bac_Budget schedule 1H08_Acc dept_PL bien phap cong trinh 22.9.2016" xfId="6483"/>
    <cellStyle name="T_Bao cao kttb milk yomilkYAO-mien bac_Budget schedule 1H08_Acc dept_TLP 2016 sửa lại gui STC 21.9.2016" xfId="6484"/>
    <cellStyle name="T_Bao cao kttb milk yomilkYAO-mien bac_Calculate Plan 2008" xfId="6485"/>
    <cellStyle name="T_Bao cao kttb milk yomilkYAO-mien bac_Calculate Plan 2008_Bieu bang TLP 2016 huyện Lộc Hà 2" xfId="6486"/>
    <cellStyle name="T_Bao cao kttb milk yomilkYAO-mien bac_Calculate Plan 2008_PL bien phap cong trinh 22.9.2016" xfId="6487"/>
    <cellStyle name="T_Bao cao kttb milk yomilkYAO-mien bac_Calculate Plan 2008_TLP 2016 sửa lại gui STC 21.9.2016" xfId="6488"/>
    <cellStyle name="T_Bao cao kttb milk yomilkYAO-mien bac_PL bien phap cong trinh 22.9.2016" xfId="6489"/>
    <cellStyle name="T_Bao cao kttb milk yomilkYAO-mien bac_Purchase moi - 090504" xfId="6490"/>
    <cellStyle name="T_Bao cao kttb milk yomilkYAO-mien bac_Purchase moi - 090504_Bieu bang TLP 2016 huyện Lộc Hà 2" xfId="6491"/>
    <cellStyle name="T_Bao cao kttb milk yomilkYAO-mien bac_Purchase moi - 090504_PL bien phap cong trinh 22.9.2016" xfId="6492"/>
    <cellStyle name="T_Bao cao kttb milk yomilkYAO-mien bac_Purchase moi - 090504_TLP 2016 sửa lại gui STC 21.9.2016" xfId="6493"/>
    <cellStyle name="T_Bao cao kttb milk yomilkYAO-mien bac_ra soat phan cap 1 (cuoi in ra)" xfId="6494"/>
    <cellStyle name="T_Bao cao kttb milk yomilkYAO-mien bac_Report preparation" xfId="6495"/>
    <cellStyle name="T_Bao cao kttb milk yomilkYAO-mien bac_Report preparation_Bieu bang TLP 2016 huyện Lộc Hà 2" xfId="6496"/>
    <cellStyle name="T_Bao cao kttb milk yomilkYAO-mien bac_Report preparation_PL bien phap cong trinh 22.9.2016" xfId="6497"/>
    <cellStyle name="T_Bao cao kttb milk yomilkYAO-mien bac_Report preparation_TLP 2016 sửa lại gui STC 21.9.2016" xfId="6498"/>
    <cellStyle name="T_Bao cao kttb milk yomilkYAO-mien bac_Sale result 2008" xfId="6499"/>
    <cellStyle name="T_Bao cao kttb milk yomilkYAO-mien bac_Sale result 2008_Bieu bang TLP 2016 huyện Lộc Hà 2" xfId="6500"/>
    <cellStyle name="T_Bao cao kttb milk yomilkYAO-mien bac_Sale result 2008_PL bien phap cong trinh 22.9.2016" xfId="6501"/>
    <cellStyle name="T_Bao cao kttb milk yomilkYAO-mien bac_Sale result 2008_TLP 2016 sửa lại gui STC 21.9.2016" xfId="6502"/>
    <cellStyle name="T_Bao cao kttb milk yomilkYAO-mien bac_TLP 2016 sửa lại gui STC 21.9.2016" xfId="6503"/>
    <cellStyle name="T_Bao cao so lieu kiem toan nam 2007 sua" xfId="6504"/>
    <cellStyle name="T_Bao cao so lieu kiem toan nam 2007 sua_131114- Bieu giao du toan CTMTQG 2014 giao" xfId="6505"/>
    <cellStyle name="T_Bao cao so lieu kiem toan nam 2007 sua_CQ XAC DINH MAT BANG 2016 (Quảng Trị)" xfId="6506"/>
    <cellStyle name="T_Bao cao so lieu kiem toan nam 2007 sua_CQ XAC DINH MAT BANG 2016 Thanh Hoa" xfId="6507"/>
    <cellStyle name="T_Bao cao thang G1" xfId="6508"/>
    <cellStyle name="T_bao cao_131114- Bieu giao du toan CTMTQG 2014 giao" xfId="6509"/>
    <cellStyle name="T_bao cao_CQ XAC DINH MAT BANG 2016 (Quảng Trị)" xfId="6510"/>
    <cellStyle name="T_bao cao_CQ XAC DINH MAT BANG 2016 Thanh Hoa" xfId="6511"/>
    <cellStyle name="T_bb ck 2 mien Bac" xfId="6512"/>
    <cellStyle name="T_bb ck 2 mien Bac_Bieu bang TLP 2016 huyện Lộc Hà 2" xfId="6513"/>
    <cellStyle name="T_bb ck 2 mien Bac_PL bien phap cong trinh 22.9.2016" xfId="6514"/>
    <cellStyle name="T_bb ck 2 mien Bac_Purchase moi - 090504" xfId="6515"/>
    <cellStyle name="T_bb ck 2 mien Bac_Purchase moi - 090504_Bieu bang TLP 2016 huyện Lộc Hà 2" xfId="6516"/>
    <cellStyle name="T_bb ck 2 mien Bac_Purchase moi - 090504_PL bien phap cong trinh 22.9.2016" xfId="6517"/>
    <cellStyle name="T_bb ck 2 mien Bac_Purchase moi - 090504_TLP 2016 sửa lại gui STC 21.9.2016" xfId="6518"/>
    <cellStyle name="T_bb ck 2 mien Bac_TLP 2016 sửa lại gui STC 21.9.2016" xfId="6519"/>
    <cellStyle name="T_BBTNG-06" xfId="6520"/>
    <cellStyle name="T_BBTNG-06_131114- Bieu giao du toan CTMTQG 2014 giao" xfId="6521"/>
    <cellStyle name="T_BBTNG-06_CQ XAC DINH MAT BANG 2016 (Quảng Trị)" xfId="6522"/>
    <cellStyle name="T_BBTNG-06_CQ XAC DINH MAT BANG 2016 Thanh Hoa" xfId="6523"/>
    <cellStyle name="T_BC CTMT-2008 Ttinh" xfId="6524"/>
    <cellStyle name="T_BC CTMT-2008 Ttinh_131114- Bieu giao du toan CTMTQG 2014 giao" xfId="6525"/>
    <cellStyle name="T_BC CTMT-2008 Ttinh_CQ XAC DINH MAT BANG 2016 (Quảng Trị)" xfId="6526"/>
    <cellStyle name="T_BC CTMT-2008 Ttinh_CQ XAC DINH MAT BANG 2016 Thanh Hoa" xfId="6527"/>
    <cellStyle name="T_bc KB den ngay 15122010" xfId="6528"/>
    <cellStyle name="T_bc KB den ngay 15122010_Thành phố-Nhu cau CCTL 2016" xfId="6529"/>
    <cellStyle name="T_bc_km_ngay" xfId="6530"/>
    <cellStyle name="T_bc_km_ngay_Analysis Transport" xfId="6531"/>
    <cellStyle name="T_bc_km_ngay_Analysis Transport_Bieu bang TLP 2016 huyện Lộc Hà 2" xfId="6532"/>
    <cellStyle name="T_bc_km_ngay_Analysis Transport_PL bien phap cong trinh 22.9.2016" xfId="6533"/>
    <cellStyle name="T_bc_km_ngay_Analysis Transport_TLP 2016 sửa lại gui STC 21.9.2016" xfId="6534"/>
    <cellStyle name="T_bc_km_ngay_Bieu bang TLP 2016 huyện Lộc Hà 2" xfId="6535"/>
    <cellStyle name="T_bc_km_ngay_Budget schedule 1H08_Acc dept" xfId="6536"/>
    <cellStyle name="T_bc_km_ngay_Budget schedule 1H08_Acc dept_Bieu bang TLP 2016 huyện Lộc Hà 2" xfId="6537"/>
    <cellStyle name="T_bc_km_ngay_Budget schedule 1H08_Acc dept_PL bien phap cong trinh 22.9.2016" xfId="6538"/>
    <cellStyle name="T_bc_km_ngay_Budget schedule 1H08_Acc dept_TLP 2016 sửa lại gui STC 21.9.2016" xfId="6539"/>
    <cellStyle name="T_bc_km_ngay_Calculate Plan 2008" xfId="6540"/>
    <cellStyle name="T_bc_km_ngay_Calculate Plan 2008_Bieu bang TLP 2016 huyện Lộc Hà 2" xfId="6541"/>
    <cellStyle name="T_bc_km_ngay_Calculate Plan 2008_PL bien phap cong trinh 22.9.2016" xfId="6542"/>
    <cellStyle name="T_bc_km_ngay_Calculate Plan 2008_TLP 2016 sửa lại gui STC 21.9.2016" xfId="6543"/>
    <cellStyle name="T_bc_km_ngay_PL bien phap cong trinh 22.9.2016" xfId="6544"/>
    <cellStyle name="T_bc_km_ngay_Purchase moi - 090504" xfId="6545"/>
    <cellStyle name="T_bc_km_ngay_Purchase moi - 090504_Bieu bang TLP 2016 huyện Lộc Hà 2" xfId="6546"/>
    <cellStyle name="T_bc_km_ngay_Purchase moi - 090504_PL bien phap cong trinh 22.9.2016" xfId="6547"/>
    <cellStyle name="T_bc_km_ngay_Purchase moi - 090504_TLP 2016 sửa lại gui STC 21.9.2016" xfId="6548"/>
    <cellStyle name="T_bc_km_ngay_ra soat phan cap 1 (cuoi in ra)" xfId="6549"/>
    <cellStyle name="T_bc_km_ngay_Report preparation" xfId="6550"/>
    <cellStyle name="T_bc_km_ngay_Report preparation_Bieu bang TLP 2016 huyện Lộc Hà 2" xfId="6551"/>
    <cellStyle name="T_bc_km_ngay_Report preparation_PL bien phap cong trinh 22.9.2016" xfId="6552"/>
    <cellStyle name="T_bc_km_ngay_Report preparation_TLP 2016 sửa lại gui STC 21.9.2016" xfId="6553"/>
    <cellStyle name="T_bc_km_ngay_Sale result 2008" xfId="6554"/>
    <cellStyle name="T_bc_km_ngay_Sale result 2008_Bieu bang TLP 2016 huyện Lộc Hà 2" xfId="6555"/>
    <cellStyle name="T_bc_km_ngay_Sale result 2008_PL bien phap cong trinh 22.9.2016" xfId="6556"/>
    <cellStyle name="T_bc_km_ngay_Sale result 2008_TLP 2016 sửa lại gui STC 21.9.2016" xfId="6557"/>
    <cellStyle name="T_bc_km_ngay_TLP 2016 sửa lại gui STC 21.9.2016" xfId="6558"/>
    <cellStyle name="T_BenxuatXM2" xfId="6559"/>
    <cellStyle name="T_BenxuatXM2_Thành phố-Nhu cau CCTL 2016" xfId="6560"/>
    <cellStyle name="T_Bien ban" xfId="6561"/>
    <cellStyle name="T_bieu 10" xfId="6562"/>
    <cellStyle name="T_Bieu bang TLP 2016 huyện Lộc Hà 2" xfId="6563"/>
    <cellStyle name="T_Bieu kem cv 1454 ( Ca Mau)" xfId="6564"/>
    <cellStyle name="T_Bieu kem cv 1454 ( Ca Mau)_CQ XAC DINH MAT BANG 2016 (Quảng Trị)" xfId="6565"/>
    <cellStyle name="T_Bieu kem cv 1454 ( Ca Mau)_CQ XAC DINH MAT BANG 2016 Thanh Hoa" xfId="6566"/>
    <cellStyle name="T_Bieu kem cv 1454 ( Ca Mau)_Von ngoai nuoc" xfId="6567"/>
    <cellStyle name="T_Bieu mau danh muc du an thuoc CTMTQG nam 2008" xfId="6568"/>
    <cellStyle name="T_Bieu mau danh muc du an thuoc CTMTQG nam 2008_131114- Bieu giao du toan CTMTQG 2014 giao" xfId="6569"/>
    <cellStyle name="T_Bieu mau danh muc du an thuoc CTMTQG nam 2008_CQ XAC DINH MAT BANG 2016 (Quảng Trị)" xfId="6570"/>
    <cellStyle name="T_Bieu mau danh muc du an thuoc CTMTQG nam 2008_CQ XAC DINH MAT BANG 2016 Thanh Hoa" xfId="6571"/>
    <cellStyle name="T_Bieu tong hop nhu cau ung 2011 da chon loc -Mien nui" xfId="6572"/>
    <cellStyle name="T_Bieu tong hop nhu cau ung 2011 da chon loc -Mien nui_131114- Bieu giao du toan CTMTQG 2014 giao" xfId="6573"/>
    <cellStyle name="T_Bieu tong hop nhu cau ung 2011 da chon loc -Mien nui_CQ XAC DINH MAT BANG 2016 (Quảng Trị)" xfId="6574"/>
    <cellStyle name="T_Bieu tong hop nhu cau ung 2011 da chon loc -Mien nui_CQ XAC DINH MAT BANG 2016 Thanh Hoa" xfId="6575"/>
    <cellStyle name="T_bo sung du toan  hong linh" xfId="6576"/>
    <cellStyle name="T_Bo sung TT 09 Duong Bac Ngam - Bac Ha sua" xfId="6577"/>
    <cellStyle name="T_Bo2107" xfId="6578"/>
    <cellStyle name="T_Book1" xfId="6579"/>
    <cellStyle name="T_Book1 (9)" xfId="6580"/>
    <cellStyle name="T_Book1 (9)_Bieu bang TLP 2016 huyện Lộc Hà 2" xfId="6581"/>
    <cellStyle name="T_Book1 (9)_PL bien phap cong trinh 22.9.2016" xfId="6582"/>
    <cellStyle name="T_Book1 (9)_TLP 2016 sửa lại gui STC 21.9.2016" xfId="6583"/>
    <cellStyle name="T_Book1 (version 1)" xfId="6584"/>
    <cellStyle name="T_Book1 2" xfId="6585"/>
    <cellStyle name="T_Book1 3" xfId="6586"/>
    <cellStyle name="T_Book1 4" xfId="6587"/>
    <cellStyle name="T_Book1 5" xfId="6588"/>
    <cellStyle name="T_Book1 6" xfId="6589"/>
    <cellStyle name="T_Book1 7" xfId="6590"/>
    <cellStyle name="T_Book1 8" xfId="6591"/>
    <cellStyle name="T_Book1 9" xfId="6592"/>
    <cellStyle name="T_Book1_1" xfId="6593"/>
    <cellStyle name="T_Book1_1 2" xfId="6594"/>
    <cellStyle name="T_Book1_1 3" xfId="6595"/>
    <cellStyle name="T_Book1_1_131114- Bieu giao du toan CTMTQG 2014 giao" xfId="6596"/>
    <cellStyle name="T_Book1_1_5. Du toan dien chieu sang" xfId="6597"/>
    <cellStyle name="T_Book1_1_Ban chuyen trach 29 (dieu chinh)" xfId="6598"/>
    <cellStyle name="T_Book1_1_Ban chuyen trach 29 (dieu chinh)_BHYT nguoi ngheo" xfId="6599"/>
    <cellStyle name="T_Book1_1_Ban chuyen trach 29 (dieu chinh)_bo sung du toan  hong linh" xfId="6600"/>
    <cellStyle name="T_Book1_1_Ban chuyen trach 29 (dieu chinh)_DT 2015 (chinh thuc)" xfId="6601"/>
    <cellStyle name="T_Book1_1_Ban chuyen trach 29 (dieu chinh)_TH BHXH 2015" xfId="6602"/>
    <cellStyle name="T_Book1_1_ban chuyen trach 29 bo sung cho huyen ( DC theo QDUBND tinh theo doi)" xfId="6603"/>
    <cellStyle name="T_Book1_1_ban chuyen trach 29 bo sung cho huyen ( DC theo QDUBND tinh theo doi)_BHYT nguoi ngheo" xfId="6604"/>
    <cellStyle name="T_Book1_1_ban chuyen trach 29 bo sung cho huyen ( DC theo QDUBND tinh theo doi)_bo sung du toan  hong linh" xfId="6605"/>
    <cellStyle name="T_Book1_1_ban chuyen trach 29 bo sung cho huyen ( DC theo QDUBND tinh theo doi)_DT 2015 (chinh thuc)" xfId="6606"/>
    <cellStyle name="T_Book1_1_ban chuyen trach 29 bo sung cho huyen ( DC theo QDUBND tinh theo doi)_TH BHXH 2015" xfId="6607"/>
    <cellStyle name="T_Book1_1_Bang Gia" xfId="6608"/>
    <cellStyle name="T_Book1_1_Bien ban" xfId="6609"/>
    <cellStyle name="T_Book1_1_Bieu tong hop nhu cau ung 2011 da chon loc -Mien nui" xfId="6610"/>
    <cellStyle name="T_Book1_1_Bieu tong hop nhu cau ung 2011 da chon loc -Mien nui_131114- Bieu giao du toan CTMTQG 2014 giao" xfId="6611"/>
    <cellStyle name="T_Book1_1_Bieu tong hop nhu cau ung 2011 da chon loc -Mien nui_CQ XAC DINH MAT BANG 2016 (Quảng Trị)" xfId="6612"/>
    <cellStyle name="T_Book1_1_Bieu tong hop nhu cau ung 2011 da chon loc -Mien nui_CQ XAC DINH MAT BANG 2016 Thanh Hoa" xfId="6613"/>
    <cellStyle name="T_Book1_1_bo sung du toan  hong linh" xfId="6614"/>
    <cellStyle name="T_Book1_1_Book1" xfId="6615"/>
    <cellStyle name="T_Book1_1_Book1 2" xfId="6616"/>
    <cellStyle name="T_Book1_1_Book1_Phu luc cong dau kenh TP Ha Tinh - trinh UBND tinh" xfId="6617"/>
    <cellStyle name="T_Book1_1_Book1_Phụ luc goi 5" xfId="6618"/>
    <cellStyle name="T_Book1_1_Book1_TONG HOP QUYET TOAN THANH PHO 2013" xfId="6619"/>
    <cellStyle name="T_Book1_1_CPK" xfId="6620"/>
    <cellStyle name="T_Book1_1_CPK_131114- Bieu giao du toan CTMTQG 2014 giao" xfId="6621"/>
    <cellStyle name="T_Book1_1_CPK_CQ XAC DINH MAT BANG 2016 (Quảng Trị)" xfId="6622"/>
    <cellStyle name="T_Book1_1_CPK_CQ XAC DINH MAT BANG 2016 Thanh Hoa" xfId="6623"/>
    <cellStyle name="T_Book1_1_CQ XAC DINH MAT BANG 2016 (Quảng Trị)" xfId="6624"/>
    <cellStyle name="T_Book1_1_CQ XAC DINH MAT BANG 2016 Thanh Hoa" xfId="6625"/>
    <cellStyle name="T_Book1_1_dieu chinh theo TT so03 -TB234 ngay 8-4" xfId="6626"/>
    <cellStyle name="T_Book1_1_du toan 2008" xfId="6627"/>
    <cellStyle name="T_Book1_1_Du toan nam 2014 (chinh thuc)" xfId="6628"/>
    <cellStyle name="T_Book1_1_Du toan nam 2014 (chinh thuc)_BHYT nguoi ngheo" xfId="6629"/>
    <cellStyle name="T_Book1_1_Du toan nam 2014 (chinh thuc)_bo sung du toan  hong linh" xfId="6630"/>
    <cellStyle name="T_Book1_1_Du toan nam 2014 (chinh thuc)_DT 2015 (chinh thuc)" xfId="6631"/>
    <cellStyle name="T_Book1_1_Du toan nam 2014 (chinh thuc)_TH BHXH 2015" xfId="6632"/>
    <cellStyle name="T_Book1_1_Duong Xuan Quang - Thai Nien(408)" xfId="6633"/>
    <cellStyle name="T_Book1_1_IPC No.01 ADB5 (IN)- QB04TL10" xfId="6634"/>
    <cellStyle name="T_Book1_1_Khoi luong" xfId="6635"/>
    <cellStyle name="T_Book1_1_Khoi luong QL8B" xfId="6636"/>
    <cellStyle name="T_Book1_1_Khoi luong QL8B 2" xfId="6637"/>
    <cellStyle name="T_Book1_1_Khoi luong QL8B_TONG HOP QUYET TOAN THANH PHO 2013" xfId="6638"/>
    <cellStyle name="T_Book1_1_KLNMD" xfId="6639"/>
    <cellStyle name="T_Book1_1_Luy ke von ung nam 2011 -Thoa gui ngay 12-8-2012" xfId="6640"/>
    <cellStyle name="T_Book1_1_Luy ke von ung nam 2011 -Thoa gui ngay 12-8-2012_131114- Bieu giao du toan CTMTQG 2014 giao" xfId="6641"/>
    <cellStyle name="T_Book1_1_Luy ke von ung nam 2011 -Thoa gui ngay 12-8-2012_CQ XAC DINH MAT BANG 2016 (Quảng Trị)" xfId="6642"/>
    <cellStyle name="T_Book1_1_Luy ke von ung nam 2011 -Thoa gui ngay 12-8-2012_CQ XAC DINH MAT BANG 2016 Thanh Hoa" xfId="6643"/>
    <cellStyle name="T_Book1_1_NHU CAU VA NGUON THUC HIEN CCTL CAP XA" xfId="6644"/>
    <cellStyle name="T_Book1_1_PHU LUC CHIEU SANG(13.6.2013)" xfId="6645"/>
    <cellStyle name="T_Book1_1_Phu luc cong dau kenh TP Ha Tinh - trinh UBND tinh" xfId="6646"/>
    <cellStyle name="T_Book1_1_Phụ luc goi 5" xfId="6647"/>
    <cellStyle name="T_Book1_1_QL70 lan 3.da t dinh" xfId="6648"/>
    <cellStyle name="T_Book1_1_QUYET TOAN 6(1).5-NA" xfId="6649"/>
    <cellStyle name="T_Book1_1_Sheet1" xfId="6650"/>
    <cellStyle name="T_Book1_1_TDT dieu chinh4.08 (GP-ST)" xfId="6651"/>
    <cellStyle name="T_Book1_1_TDT dieu chinh4.08Xq-Tn" xfId="6652"/>
    <cellStyle name="T_Book1_1_TH BHXH 2015" xfId="6653"/>
    <cellStyle name="T_Book1_1_TH chenh lech Quy Luong 2014 (Phuc)" xfId="6654"/>
    <cellStyle name="T_Book1_1_TH chenh lech Quy Luong 2014 (Phuc)_BHYT nguoi ngheo" xfId="6655"/>
    <cellStyle name="T_Book1_1_TH chenh lech Quy Luong 2014 (Phuc)_bo sung du toan  hong linh" xfId="6656"/>
    <cellStyle name="T_Book1_1_TH chenh lech Quy Luong 2014 (Phuc)_DT 2015 (chinh thuc)" xfId="6657"/>
    <cellStyle name="T_Book1_1_TH chenh lech Quy Luong 2014 (Phuc)_TH BHXH 2015" xfId="6658"/>
    <cellStyle name="T_Book1_1_Thành phố-Nhu cau CCTL 2016" xfId="6659"/>
    <cellStyle name="T_Book1_1_Thiet bi" xfId="6660"/>
    <cellStyle name="T_Book1_1_Thiet bi_131114- Bieu giao du toan CTMTQG 2014 giao" xfId="6661"/>
    <cellStyle name="T_Book1_1_Thiet bi_CQ XAC DINH MAT BANG 2016 (Quảng Trị)" xfId="6662"/>
    <cellStyle name="T_Book1_1_Thiet bi_CQ XAC DINH MAT BANG 2016 Thanh Hoa" xfId="6663"/>
    <cellStyle name="T_Book1_1_THU NS den 21.12.2014" xfId="6664"/>
    <cellStyle name="T_Book1_1_Tong hop" xfId="6665"/>
    <cellStyle name="T_Book1_1_TONG HOP QUYET TOAN THANH PHO 2013" xfId="6666"/>
    <cellStyle name="T_Book1_1_Tuyen (20-6-11 PA 2)" xfId="6667"/>
    <cellStyle name="T_Book1_1_Tuyen (20-6-11 PA 2) 2" xfId="6668"/>
    <cellStyle name="T_Book1_1_Tuyen (20-6-11 PA 2)_TONG HOP QUYET TOAN THANH PHO 2013" xfId="6669"/>
    <cellStyle name="T_Book1_1_Tuyen (21-7-11)-doan 1" xfId="6670"/>
    <cellStyle name="T_Book1_1_Tuyen (21-7-11)-doan 1 2" xfId="6671"/>
    <cellStyle name="T_Book1_1_Tuyen (21-7-11)-doan 1_TONG HOP QUYET TOAN THANH PHO 2013" xfId="6672"/>
    <cellStyle name="T_Book1_131114- Bieu giao du toan CTMTQG 2014 giao" xfId="6673"/>
    <cellStyle name="T_Book1_2" xfId="6674"/>
    <cellStyle name="T_Book1_2 2" xfId="6675"/>
    <cellStyle name="T_Book1_2_Ban chuyen trach 29 (dieu chinh)" xfId="6676"/>
    <cellStyle name="T_Book1_2_Ban chuyen trach 29 (dieu chinh)_BHYT nguoi ngheo" xfId="6677"/>
    <cellStyle name="T_Book1_2_Ban chuyen trach 29 (dieu chinh)_bo sung du toan  hong linh" xfId="6678"/>
    <cellStyle name="T_Book1_2_Ban chuyen trach 29 (dieu chinh)_DT 2015 (chinh thuc)" xfId="6679"/>
    <cellStyle name="T_Book1_2_Ban chuyen trach 29 (dieu chinh)_TH BHXH 2015" xfId="6680"/>
    <cellStyle name="T_Book1_2_ban chuyen trach 29 bo sung cho huyen ( DC theo QDUBND tinh theo doi)" xfId="6681"/>
    <cellStyle name="T_Book1_2_ban chuyen trach 29 bo sung cho huyen ( DC theo QDUBND tinh theo doi)_BHYT nguoi ngheo" xfId="6682"/>
    <cellStyle name="T_Book1_2_ban chuyen trach 29 bo sung cho huyen ( DC theo QDUBND tinh theo doi)_bo sung du toan  hong linh" xfId="6683"/>
    <cellStyle name="T_Book1_2_ban chuyen trach 29 bo sung cho huyen ( DC theo QDUBND tinh theo doi)_DT 2015 (chinh thuc)" xfId="6684"/>
    <cellStyle name="T_Book1_2_ban chuyen trach 29 bo sung cho huyen ( DC theo QDUBND tinh theo doi)_TH BHXH 2015" xfId="6685"/>
    <cellStyle name="T_Book1_2_bo sung du toan  hong linh" xfId="6686"/>
    <cellStyle name="T_Book1_2_Du toan nam 2014 (chinh thuc)" xfId="6687"/>
    <cellStyle name="T_Book1_2_Du toan nam 2014 (chinh thuc)_BHYT nguoi ngheo" xfId="6688"/>
    <cellStyle name="T_Book1_2_Du toan nam 2014 (chinh thuc)_bo sung du toan  hong linh" xfId="6689"/>
    <cellStyle name="T_Book1_2_Du toan nam 2014 (chinh thuc)_DT 2015 (chinh thuc)" xfId="6690"/>
    <cellStyle name="T_Book1_2_Du toan nam 2014 (chinh thuc)_TH BHXH 2015" xfId="6691"/>
    <cellStyle name="T_Book1_2_Duong Xuan Quang - Thai Nien(408)" xfId="6692"/>
    <cellStyle name="T_Book1_2_Khoi luong" xfId="6693"/>
    <cellStyle name="T_Book1_2_PHU LUC CHIEU SANG(13.6.2013)" xfId="6694"/>
    <cellStyle name="T_Book1_2_Phu luc cong dau kenh TP Ha Tinh - trinh UBND tinh" xfId="6695"/>
    <cellStyle name="T_Book1_2_Phụ luc goi 5" xfId="6696"/>
    <cellStyle name="T_Book1_2_Phụ luc goi 5 2" xfId="6697"/>
    <cellStyle name="T_Book1_2_Phụ luc goi 5_TONG HOP QUYET TOAN THANH PHO 2013" xfId="6698"/>
    <cellStyle name="T_Book1_2_QUYET TOAN 6(1).5-NA" xfId="6699"/>
    <cellStyle name="T_Book1_2_Sheet1" xfId="6700"/>
    <cellStyle name="T_Book1_2_TDT dieu chinh4.08 (GP-ST)" xfId="6701"/>
    <cellStyle name="T_Book1_2_TDT dieu chinh4.08Xq-Tn" xfId="6702"/>
    <cellStyle name="T_Book1_2_TH BHXH 2015" xfId="6703"/>
    <cellStyle name="T_Book1_2_TH chenh lech Quy Luong 2014 (Phuc)" xfId="6704"/>
    <cellStyle name="T_Book1_2_TH chenh lech Quy Luong 2014 (Phuc)_BHYT nguoi ngheo" xfId="6705"/>
    <cellStyle name="T_Book1_2_TH chenh lech Quy Luong 2014 (Phuc)_bo sung du toan  hong linh" xfId="6706"/>
    <cellStyle name="T_Book1_2_TH chenh lech Quy Luong 2014 (Phuc)_DT 2015 (chinh thuc)" xfId="6707"/>
    <cellStyle name="T_Book1_2_TH chenh lech Quy Luong 2014 (Phuc)_TH BHXH 2015" xfId="6708"/>
    <cellStyle name="T_Book1_2_THU NS den 21.12.2014" xfId="6709"/>
    <cellStyle name="T_Book1_2_Tong hop" xfId="6710"/>
    <cellStyle name="T_Book1_2_TONG HOP QUYET TOAN THANH PHO 2013" xfId="6711"/>
    <cellStyle name="T_Book1_3" xfId="6712"/>
    <cellStyle name="T_Book1_3_PHU LUC CHIEU SANG(13.6.2013)" xfId="6713"/>
    <cellStyle name="T_Book1_3_Phụ luc goi 5" xfId="6714"/>
    <cellStyle name="T_Book1_3_Sheet1" xfId="6715"/>
    <cellStyle name="T_Book1_5. Du toan dien chieu sang" xfId="6716"/>
    <cellStyle name="T_Book1_Ba0107" xfId="6717"/>
    <cellStyle name="T_Book1_Ba0107_Bo2107" xfId="6718"/>
    <cellStyle name="T_Book1_Ba0107_Chu_dieu11-08" xfId="6719"/>
    <cellStyle name="T_Book1_Ban chuyen trach 29 (dieu chinh)" xfId="6720"/>
    <cellStyle name="T_Book1_Ban chuyen trach 29 (dieu chinh)_BHYT nguoi ngheo" xfId="6721"/>
    <cellStyle name="T_Book1_Ban chuyen trach 29 (dieu chinh)_bo sung du toan  hong linh" xfId="6722"/>
    <cellStyle name="T_Book1_Ban chuyen trach 29 (dieu chinh)_DT 2015 (chinh thuc)" xfId="6723"/>
    <cellStyle name="T_Book1_Ban chuyen trach 29 (dieu chinh)_TH BHXH 2015" xfId="6724"/>
    <cellStyle name="T_Book1_ban chuyen trach 29 bo sung cho huyen ( DC theo QDUBND tinh theo doi)" xfId="6725"/>
    <cellStyle name="T_Book1_ban chuyen trach 29 bo sung cho huyen ( DC theo QDUBND tinh theo doi)_BHYT nguoi ngheo" xfId="6726"/>
    <cellStyle name="T_Book1_ban chuyen trach 29 bo sung cho huyen ( DC theo QDUBND tinh theo doi)_bo sung du toan  hong linh" xfId="6727"/>
    <cellStyle name="T_Book1_ban chuyen trach 29 bo sung cho huyen ( DC theo QDUBND tinh theo doi)_DT 2015 (chinh thuc)" xfId="6728"/>
    <cellStyle name="T_Book1_ban chuyen trach 29 bo sung cho huyen ( DC theo QDUBND tinh theo doi)_TH BHXH 2015" xfId="6729"/>
    <cellStyle name="T_Book1_Bang Gia" xfId="6730"/>
    <cellStyle name="T_Book1_Bang Gia_thanh toan cau tran (dot 7)-" xfId="6731"/>
    <cellStyle name="T_Book1_Bang Gia_thanh_toan_cau_tran_dot_12" xfId="6732"/>
    <cellStyle name="T_Book1_Bang Gia_thanh_toandot_14" xfId="6733"/>
    <cellStyle name="T_Book1_bao cao chi xdcb 6 thang dau nam" xfId="6734"/>
    <cellStyle name="T_Book1_bao cao chi xdcb 6 thang dau nam 2" xfId="6735"/>
    <cellStyle name="T_Book1_Bao cao sơ TC" xfId="6736"/>
    <cellStyle name="T_Book1_BC NQ11-CP - chinh sua lai" xfId="6737"/>
    <cellStyle name="T_Book1_BC NQ11-CP - chinh sua lai_131114- Bieu giao du toan CTMTQG 2014 giao" xfId="6738"/>
    <cellStyle name="T_Book1_BC NQ11-CP - chinh sua lai_CQ XAC DINH MAT BANG 2016 (Quảng Trị)" xfId="6739"/>
    <cellStyle name="T_Book1_BC NQ11-CP - chinh sua lai_CQ XAC DINH MAT BANG 2016 Thanh Hoa" xfId="6740"/>
    <cellStyle name="T_Book1_BC NQ11-CP-Quynh sau bieu so3" xfId="6741"/>
    <cellStyle name="T_Book1_BC NQ11-CP-Quynh sau bieu so3_131114- Bieu giao du toan CTMTQG 2014 giao" xfId="6742"/>
    <cellStyle name="T_Book1_BC NQ11-CP-Quynh sau bieu so3_CQ XAC DINH MAT BANG 2016 (Quảng Trị)" xfId="6743"/>
    <cellStyle name="T_Book1_BC NQ11-CP-Quynh sau bieu so3_CQ XAC DINH MAT BANG 2016 Thanh Hoa" xfId="6744"/>
    <cellStyle name="T_Book1_BC_NQ11-CP_-_Thao_sua_lai" xfId="6745"/>
    <cellStyle name="T_Book1_BC_NQ11-CP_-_Thao_sua_lai_131114- Bieu giao du toan CTMTQG 2014 giao" xfId="6746"/>
    <cellStyle name="T_Book1_BC_NQ11-CP_-_Thao_sua_lai_CQ XAC DINH MAT BANG 2016 (Quảng Trị)" xfId="6747"/>
    <cellStyle name="T_Book1_BC_NQ11-CP_-_Thao_sua_lai_CQ XAC DINH MAT BANG 2016 Thanh Hoa" xfId="6748"/>
    <cellStyle name="T_Book1_Bien ban" xfId="6749"/>
    <cellStyle name="T_Book1_Bieu bang TLP 2016 huyện Lộc Hà 2" xfId="6750"/>
    <cellStyle name="T_Book1_Bieu mau danh muc du an thuoc CTMTQG nam 2008" xfId="6751"/>
    <cellStyle name="T_Book1_Bieu mau danh muc du an thuoc CTMTQG nam 2008_131114- Bieu giao du toan CTMTQG 2014 giao" xfId="6752"/>
    <cellStyle name="T_Book1_Bieu mau danh muc du an thuoc CTMTQG nam 2008_CQ XAC DINH MAT BANG 2016 (Quảng Trị)" xfId="6753"/>
    <cellStyle name="T_Book1_Bieu mau danh muc du an thuoc CTMTQG nam 2008_CQ XAC DINH MAT BANG 2016 Thanh Hoa" xfId="6754"/>
    <cellStyle name="T_Book1_Bieu tong hop nhu cau ung 2011 da chon loc -Mien nui" xfId="6755"/>
    <cellStyle name="T_Book1_Bieu tong hop nhu cau ung 2011 da chon loc -Mien nui_131114- Bieu giao du toan CTMTQG 2014 giao" xfId="6756"/>
    <cellStyle name="T_Book1_Bieu tong hop nhu cau ung 2011 da chon loc -Mien nui_CQ XAC DINH MAT BANG 2016 (Quảng Trị)" xfId="6757"/>
    <cellStyle name="T_Book1_Bieu tong hop nhu cau ung 2011 da chon loc -Mien nui_CQ XAC DINH MAT BANG 2016 Thanh Hoa" xfId="6758"/>
    <cellStyle name="T_Book1_bo sung du toan  hong linh" xfId="6759"/>
    <cellStyle name="T_Book1_Bo sung TT 09 Duong Bac Ngam - Bac Ha sua" xfId="6760"/>
    <cellStyle name="T_Book1_Bo2107" xfId="6761"/>
    <cellStyle name="T_Book1_Book1" xfId="6762"/>
    <cellStyle name="T_Book1_Book1 2" xfId="6763"/>
    <cellStyle name="T_Book1_Book1_1" xfId="6764"/>
    <cellStyle name="T_Book1_Book1_1 2" xfId="6765"/>
    <cellStyle name="T_Book1_Book1_1_5. Du toan dien chieu sang" xfId="6766"/>
    <cellStyle name="T_Book1_Book1_1_PHU LUC CHIEU SANG(13.6.2013)" xfId="6767"/>
    <cellStyle name="T_Book1_Book1_1_Phụ luc goi 5" xfId="6768"/>
    <cellStyle name="T_Book1_Book1_1_Sheet1" xfId="6769"/>
    <cellStyle name="T_Book1_Book1_1_TONG HOP QUYET TOAN THANH PHO 2013" xfId="6770"/>
    <cellStyle name="T_Book1_Book1_131114- Bieu giao du toan CTMTQG 2014 giao" xfId="6771"/>
    <cellStyle name="T_Book1_Book1_5. Du toan dien chieu sang" xfId="6772"/>
    <cellStyle name="T_Book1_Book1_Ban chuyen trach 29 (dieu chinh)" xfId="6773"/>
    <cellStyle name="T_Book1_Book1_Ban chuyen trach 29 (dieu chinh)_BHYT nguoi ngheo" xfId="6774"/>
    <cellStyle name="T_Book1_Book1_Ban chuyen trach 29 (dieu chinh)_bo sung du toan  hong linh" xfId="6775"/>
    <cellStyle name="T_Book1_Book1_Ban chuyen trach 29 (dieu chinh)_DT 2015 (chinh thuc)" xfId="6776"/>
    <cellStyle name="T_Book1_Book1_Ban chuyen trach 29 (dieu chinh)_TH BHXH 2015" xfId="6777"/>
    <cellStyle name="T_Book1_Book1_ban chuyen trach 29 bo sung cho huyen ( DC theo QDUBND tinh theo doi)" xfId="6778"/>
    <cellStyle name="T_Book1_Book1_ban chuyen trach 29 bo sung cho huyen ( DC theo QDUBND tinh theo doi)_BHYT nguoi ngheo" xfId="6779"/>
    <cellStyle name="T_Book1_Book1_ban chuyen trach 29 bo sung cho huyen ( DC theo QDUBND tinh theo doi)_bo sung du toan  hong linh" xfId="6780"/>
    <cellStyle name="T_Book1_Book1_ban chuyen trach 29 bo sung cho huyen ( DC theo QDUBND tinh theo doi)_DT 2015 (chinh thuc)" xfId="6781"/>
    <cellStyle name="T_Book1_Book1_ban chuyen trach 29 bo sung cho huyen ( DC theo QDUBND tinh theo doi)_TH BHXH 2015" xfId="6782"/>
    <cellStyle name="T_Book1_Book1_bo sung du toan  hong linh" xfId="6783"/>
    <cellStyle name="T_Book1_Book1_Book1" xfId="6784"/>
    <cellStyle name="T_Book1_Book1_Book1 2" xfId="6785"/>
    <cellStyle name="T_Book1_Book1_Book1_TONG HOP QUYET TOAN THANH PHO 2013" xfId="6786"/>
    <cellStyle name="T_Book1_Book1_CQ XAC DINH MAT BANG 2016 (Quảng Trị)" xfId="6787"/>
    <cellStyle name="T_Book1_Book1_CQ XAC DINH MAT BANG 2016 Thanh Hoa" xfId="6788"/>
    <cellStyle name="T_Book1_Book1_DCG TT09 G2 3.12.2007" xfId="6789"/>
    <cellStyle name="T_Book1_Book1_DCG TT09 G2 3.12.2007 2" xfId="6790"/>
    <cellStyle name="T_Book1_Book1_DCG TT09 G2 3.12.2007_TONG HOP QUYET TOAN THANH PHO 2013" xfId="6791"/>
    <cellStyle name="T_Book1_Book1_Du toan nam 2014 (chinh thuc)" xfId="6792"/>
    <cellStyle name="T_Book1_Book1_Du toan nam 2014 (chinh thuc)_BHYT nguoi ngheo" xfId="6793"/>
    <cellStyle name="T_Book1_Book1_Du toan nam 2014 (chinh thuc)_bo sung du toan  hong linh" xfId="6794"/>
    <cellStyle name="T_Book1_Book1_Du toan nam 2014 (chinh thuc)_DT 2015 (chinh thuc)" xfId="6795"/>
    <cellStyle name="T_Book1_Book1_Du toan nam 2014 (chinh thuc)_TH BHXH 2015" xfId="6796"/>
    <cellStyle name="T_Book1_Book1_Goi 2 in20.4" xfId="6797"/>
    <cellStyle name="T_Book1_Book1_Khoi luong" xfId="6798"/>
    <cellStyle name="T_Book1_Book1_PHU LUC CHIEU SANG(13.6.2013)" xfId="6799"/>
    <cellStyle name="T_Book1_Book1_Phu luc cong dau kenh TP Ha Tinh - trinh UBND tinh" xfId="6800"/>
    <cellStyle name="T_Book1_Book1_Phụ luc goi 5" xfId="6801"/>
    <cellStyle name="T_Book1_Book1_Sheet1" xfId="6802"/>
    <cellStyle name="T_Book1_Book1_Sheet1_1" xfId="6803"/>
    <cellStyle name="T_Book1_Book1_TH BHXH 2015" xfId="6804"/>
    <cellStyle name="T_Book1_Book1_TH chenh lech Quy Luong 2014 (Phuc)" xfId="6805"/>
    <cellStyle name="T_Book1_Book1_TH chenh lech Quy Luong 2014 (Phuc)_BHYT nguoi ngheo" xfId="6806"/>
    <cellStyle name="T_Book1_Book1_TH chenh lech Quy Luong 2014 (Phuc)_bo sung du toan  hong linh" xfId="6807"/>
    <cellStyle name="T_Book1_Book1_TH chenh lech Quy Luong 2014 (Phuc)_DT 2015 (chinh thuc)" xfId="6808"/>
    <cellStyle name="T_Book1_Book1_TH chenh lech Quy Luong 2014 (Phuc)_TH BHXH 2015" xfId="6809"/>
    <cellStyle name="T_Book1_Book1_THU NS den 21.12.2014" xfId="6810"/>
    <cellStyle name="T_Book1_Book1_Tong hop" xfId="6811"/>
    <cellStyle name="T_Book1_Book1_TONG HOP QUYET TOAN THANH PHO 2013" xfId="6812"/>
    <cellStyle name="T_Book1_Book1_Tuyen (20-6-11 PA 2)" xfId="6813"/>
    <cellStyle name="T_Book1_Book1_Tuyen (20-6-11 PA 2) 2" xfId="6814"/>
    <cellStyle name="T_Book1_Book1_Tuyen (20-6-11 PA 2)_TONG HOP QUYET TOAN THANH PHO 2013" xfId="6815"/>
    <cellStyle name="T_Book1_Book1_Tuyen (21-7-11)-doan 1" xfId="6816"/>
    <cellStyle name="T_Book1_Book1_Tuyen (21-7-11)-doan 1 2" xfId="6817"/>
    <cellStyle name="T_Book1_Book1_Tuyen (21-7-11)-doan 1_TONG HOP QUYET TOAN THANH PHO 2013" xfId="6818"/>
    <cellStyle name="T_Book1_Book2" xfId="6819"/>
    <cellStyle name="T_Book1_Budget schedule 1H08_Acc dept" xfId="6820"/>
    <cellStyle name="T_Book1_Budget schedule 1H08_Acc dept_Bieu bang TLP 2016 huyện Lộc Hà 2" xfId="6821"/>
    <cellStyle name="T_Book1_Budget schedule 1H08_Acc dept_PL bien phap cong trinh 22.9.2016" xfId="6822"/>
    <cellStyle name="T_Book1_Budget schedule 1H08_Acc dept_TLP 2016 sửa lại gui STC 21.9.2016" xfId="6823"/>
    <cellStyle name="T_Book1_Cau ha loi HD Truongthinh" xfId="6824"/>
    <cellStyle name="T_Book1_Chu_dieu11-08" xfId="6825"/>
    <cellStyle name="T_Book1_Cong trinh co y kien LD_Dang_NN_2011-Tay nguyen-9-10" xfId="6826"/>
    <cellStyle name="T_Book1_Cong trinh co y kien LD_Dang_NN_2011-Tay nguyen-9-10_131114- Bieu giao du toan CTMTQG 2014 giao" xfId="6827"/>
    <cellStyle name="T_Book1_Cong trinh co y kien LD_Dang_NN_2011-Tay nguyen-9-10_CQ XAC DINH MAT BANG 2016 (Quảng Trị)" xfId="6828"/>
    <cellStyle name="T_Book1_Cong trinh co y kien LD_Dang_NN_2011-Tay nguyen-9-10_CQ XAC DINH MAT BANG 2016 Thanh Hoa" xfId="6829"/>
    <cellStyle name="T_Book1_CPK" xfId="6830"/>
    <cellStyle name="T_Book1_CPK_131114- Bieu giao du toan CTMTQG 2014 giao" xfId="6831"/>
    <cellStyle name="T_Book1_CPK_CQ XAC DINH MAT BANG 2016 (Quảng Trị)" xfId="6832"/>
    <cellStyle name="T_Book1_CPK_CQ XAC DINH MAT BANG 2016 Thanh Hoa" xfId="6833"/>
    <cellStyle name="T_Book1_CQ XAC DINH MAT BANG 2016 (Quảng Trị)" xfId="6834"/>
    <cellStyle name="T_Book1_CQ XAC DINH MAT BANG 2016 Thanh Hoa" xfId="6835"/>
    <cellStyle name="T_Book1_CTMTQG 2015" xfId="6836"/>
    <cellStyle name="T_Book1_DCG TT09 G2 3.12.2007" xfId="6837"/>
    <cellStyle name="T_Book1_DCG TT09 G2 3.12.2007 2" xfId="6838"/>
    <cellStyle name="T_Book1_DCG TT09 G2 3.12.2007_TONG HOP QUYET TOAN THANH PHO 2013" xfId="6839"/>
    <cellStyle name="T_Book1_DIỆN TÍCH HỢP ĐỒNG 2015 (23-1-15) (oke)" xfId="6840"/>
    <cellStyle name="T_Book1_dieu chinh theo TT so03 -TB234 ngay 8-4" xfId="6841"/>
    <cellStyle name="T_Book1_DT_BO2907" xfId="6842"/>
    <cellStyle name="T_Book1_DTduong-goi1" xfId="6843"/>
    <cellStyle name="T_Book1_DTGiangChaChai22.7sua" xfId="6844"/>
    <cellStyle name="T_Book1_Du an khoi cong moi nam 2010" xfId="6845"/>
    <cellStyle name="T_Book1_Du an khoi cong moi nam 2010_131114- Bieu giao du toan CTMTQG 2014 giao" xfId="6846"/>
    <cellStyle name="T_Book1_Du an khoi cong moi nam 2010_CQ XAC DINH MAT BANG 2016 (Quảng Trị)" xfId="6847"/>
    <cellStyle name="T_Book1_Du an khoi cong moi nam 2010_CQ XAC DINH MAT BANG 2016 Thanh Hoa" xfId="6848"/>
    <cellStyle name="T_Book1_du toan 2008" xfId="6849"/>
    <cellStyle name="T_Book1_Du toan 371" xfId="6850"/>
    <cellStyle name="T_Book1_Du toan chieu sang Thinh Lang" xfId="6851"/>
    <cellStyle name="T_Book1_Du toan Hoa Binh" xfId="6852"/>
    <cellStyle name="T_Book1_Du toan nam 2014 (chinh thuc)" xfId="6853"/>
    <cellStyle name="T_Book1_Du toan nam 2014 (chinh thuc)_BHYT nguoi ngheo" xfId="6854"/>
    <cellStyle name="T_Book1_Du toan nam 2014 (chinh thuc)_bo sung du toan  hong linh" xfId="6855"/>
    <cellStyle name="T_Book1_Du toan nam 2014 (chinh thuc)_DT 2015 (chinh thuc)" xfId="6856"/>
    <cellStyle name="T_Book1_Du toan nam 2014 (chinh thuc)_TH BHXH 2015" xfId="6857"/>
    <cellStyle name="T_Book1_dung-hung nguyen" xfId="6858"/>
    <cellStyle name="T_Book1_Duong Po Ngang - Coc LaySua1.07" xfId="6859"/>
    <cellStyle name="T_Book1_Duong Xuan Quang - Thai Nien(408)" xfId="6860"/>
    <cellStyle name="T_Book1_DuongBL(HM LK Q1.07)" xfId="6861"/>
    <cellStyle name="T_Book1_DuongBL(HM LK Q1.07)_Thành phố-Nhu cau CCTL 2016" xfId="6862"/>
    <cellStyle name="T_Book1_dutoanLCSP04-km0-5-goi1 (Ban 5 sua 24-8)" xfId="6863"/>
    <cellStyle name="T_Book1_DZ 0,4kV &amp; CONGTO con sa" xfId="6864"/>
    <cellStyle name="T_Book1_DZ10" xfId="6865"/>
    <cellStyle name="T_Book1_DZ22(10)_976E18.1" xfId="6866"/>
    <cellStyle name="T_Book1_Gia goi 1" xfId="6867"/>
    <cellStyle name="T_Book1_Gia goi 1 2" xfId="6868"/>
    <cellStyle name="T_Book1_Gia goi 1_TONG HOP QUYET TOAN THANH PHO 2013" xfId="6869"/>
    <cellStyle name="T_Book1_Goi 2 in20.4" xfId="6870"/>
    <cellStyle name="T_Book1_Goi 2 in20.4 2" xfId="6871"/>
    <cellStyle name="T_Book1_Goi 2 in20.4_TONG HOP QUYET TOAN THANH PHO 2013" xfId="6872"/>
    <cellStyle name="T_Book1_H. Nam Dan 1 " xfId="6873"/>
    <cellStyle name="T_Book1_Hang Tom goi9 9-07(Cau 12 sua)" xfId="6874"/>
    <cellStyle name="T_Book1_IPC No.01 ADB5 (IN)- QB04TL10" xfId="6875"/>
    <cellStyle name="T_Book1_Ket qua phan bo von nam 2008" xfId="6876"/>
    <cellStyle name="T_Book1_Ket qua phan bo von nam 2008_131114- Bieu giao du toan CTMTQG 2014 giao" xfId="6877"/>
    <cellStyle name="T_Book1_Ket qua phan bo von nam 2008_CQ XAC DINH MAT BANG 2016 (Quảng Trị)" xfId="6878"/>
    <cellStyle name="T_Book1_Ket qua phan bo von nam 2008_CQ XAC DINH MAT BANG 2016 Thanh Hoa" xfId="6879"/>
    <cellStyle name="T_Book1_KH XDCB_2008 lan 2 sua ngay 10-11" xfId="6880"/>
    <cellStyle name="T_Book1_KH XDCB_2008 lan 2 sua ngay 10-11_131114- Bieu giao du toan CTMTQG 2014 giao" xfId="6881"/>
    <cellStyle name="T_Book1_KH XDCB_2008 lan 2 sua ngay 10-11_CQ XAC DINH MAT BANG 2016 (Quảng Trị)" xfId="6882"/>
    <cellStyle name="T_Book1_KH XDCB_2008 lan 2 sua ngay 10-11_CQ XAC DINH MAT BANG 2016 Thanh Hoa" xfId="6883"/>
    <cellStyle name="T_Book1_Khoi luong" xfId="6884"/>
    <cellStyle name="T_Book1_Khoi luong chinh Hang Tom" xfId="6885"/>
    <cellStyle name="T_Book1_Khoi luong QL8B" xfId="6886"/>
    <cellStyle name="T_Book1_Khoi luong QL8B 2" xfId="6887"/>
    <cellStyle name="T_Book1_Khoi luong QL8B_TONG HOP QUYET TOAN THANH PHO 2013" xfId="6888"/>
    <cellStyle name="T_Book1_KLNMD" xfId="6889"/>
    <cellStyle name="T_Book1_Luy ke von ung nam 2011 -Thoa gui ngay 12-8-2012" xfId="6890"/>
    <cellStyle name="T_Book1_Luy ke von ung nam 2011 -Thoa gui ngay 12-8-2012_131114- Bieu giao du toan CTMTQG 2014 giao" xfId="6891"/>
    <cellStyle name="T_Book1_Luy ke von ung nam 2011 -Thoa gui ngay 12-8-2012_CQ XAC DINH MAT BANG 2016 (Quảng Trị)" xfId="6892"/>
    <cellStyle name="T_Book1_Luy ke von ung nam 2011 -Thoa gui ngay 12-8-2012_CQ XAC DINH MAT BANG 2016 Thanh Hoa" xfId="6893"/>
    <cellStyle name="T_Book1_M 20" xfId="6894"/>
    <cellStyle name="T_Book1_M 20 2" xfId="6895"/>
    <cellStyle name="T_Book1_M 6" xfId="6896"/>
    <cellStyle name="T_Book1_M 6 2" xfId="6897"/>
    <cellStyle name="T_Book1_M 7" xfId="6898"/>
    <cellStyle name="T_Book1_M 7 2" xfId="6899"/>
    <cellStyle name="T_Book1_M TH" xfId="6900"/>
    <cellStyle name="T_Book1_M TH 2" xfId="6901"/>
    <cellStyle name="T_Book1_NHU CAU VA NGUON THUC HIEN CCTL CAP XA" xfId="6902"/>
    <cellStyle name="T_Book1_Nhu cau von ung truoc 2011 Tha h Hoa + Nge An gui TW" xfId="6903"/>
    <cellStyle name="T_Book1_Nhu cau von ung truoc 2011 Tha h Hoa + Nge An gui TW_131114- Bieu giao du toan CTMTQG 2014 giao" xfId="6904"/>
    <cellStyle name="T_Book1_Nhu cau von ung truoc 2011 Tha h Hoa + Nge An gui TW_CQ XAC DINH MAT BANG 2016 (Quảng Trị)" xfId="6905"/>
    <cellStyle name="T_Book1_Nhu cau von ung truoc 2011 Tha h Hoa + Nge An gui TW_CQ XAC DINH MAT BANG 2016 Thanh Hoa" xfId="6906"/>
    <cellStyle name="T_Book1_PHU LUC CHIEU SANG(13.6.2013)" xfId="6907"/>
    <cellStyle name="T_Book1_Phụ luc goi 5" xfId="6908"/>
    <cellStyle name="T_Book1_phu luc tong ket tinh hinh TH giai doan 03-10 (ngay 30)" xfId="6909"/>
    <cellStyle name="T_Book1_phu luc tong ket tinh hinh TH giai doan 03-10 (ngay 30)_131114- Bieu giao du toan CTMTQG 2014 giao" xfId="6910"/>
    <cellStyle name="T_Book1_phu luc tong ket tinh hinh TH giai doan 03-10 (ngay 30)_CQ XAC DINH MAT BANG 2016 (Quảng Trị)" xfId="6911"/>
    <cellStyle name="T_Book1_phu luc tong ket tinh hinh TH giai doan 03-10 (ngay 30)_CQ XAC DINH MAT BANG 2016 Thanh Hoa" xfId="6912"/>
    <cellStyle name="T_Book1_PL bien phap cong trinh 22.9.2016" xfId="6913"/>
    <cellStyle name="T_Book1_Purchase moi - 090504" xfId="6914"/>
    <cellStyle name="T_Book1_Purchase moi - 090504_Bieu bang TLP 2016 huyện Lộc Hà 2" xfId="6915"/>
    <cellStyle name="T_Book1_Purchase moi - 090504_PL bien phap cong trinh 22.9.2016" xfId="6916"/>
    <cellStyle name="T_Book1_Purchase moi - 090504_TLP 2016 sửa lại gui STC 21.9.2016" xfId="6917"/>
    <cellStyle name="T_Book1_QL4 (211-217) TB gia 31-8-2006 sua NC-coma" xfId="6918"/>
    <cellStyle name="T_Book1_QL70_TC_Km188-197-in" xfId="6919"/>
    <cellStyle name="T_Book1_QUYET TOAN 6(1).5-NA" xfId="6920"/>
    <cellStyle name="T_Book1_ra soat phan cap 1 (cuoi in ra)" xfId="6921"/>
    <cellStyle name="T_Book1_Report preparation" xfId="6922"/>
    <cellStyle name="T_Book1_Report preparation_Bieu bang TLP 2016 huyện Lộc Hà 2" xfId="6923"/>
    <cellStyle name="T_Book1_Report preparation_PL bien phap cong trinh 22.9.2016" xfId="6924"/>
    <cellStyle name="T_Book1_Report preparation_TLP 2016 sửa lại gui STC 21.9.2016" xfId="6925"/>
    <cellStyle name="T_Book1_SĐT Công ty - Cụm, trạm" xfId="6926"/>
    <cellStyle name="T_Book1_Sheet1" xfId="6927"/>
    <cellStyle name="T_Book1_Sheet1_1" xfId="6928"/>
    <cellStyle name="T_Book1_Sua chua cum tuyen" xfId="6929"/>
    <cellStyle name="T_Book1_TABMIS 16.12.10" xfId="6930"/>
    <cellStyle name="T_Book1_TABMIS 16.12.10_Thành phố-Nhu cau CCTL 2016" xfId="6931"/>
    <cellStyle name="T_Book1_TABMIS chuyen nguon" xfId="6932"/>
    <cellStyle name="T_Book1_TABMIS chuyen nguon_Thành phố-Nhu cau CCTL 2016" xfId="6933"/>
    <cellStyle name="T_Book1_T-Bao cao chi 6 thang" xfId="6934"/>
    <cellStyle name="T_Book1_T-Bao cao chi 6 thang 2" xfId="6935"/>
    <cellStyle name="T_Book1_TD Khoi luong (TT05)G4" xfId="6936"/>
    <cellStyle name="T_Book1_TDT dieu chinh4.08 (GP-ST)" xfId="6937"/>
    <cellStyle name="T_Book1_TDT dieu chinh4.08Xq-Tn" xfId="6938"/>
    <cellStyle name="T_Book1_TH BHXH 2015" xfId="6939"/>
    <cellStyle name="T_Book1_TH chenh lech Quy Luong 2014 (Phuc)" xfId="6940"/>
    <cellStyle name="T_Book1_TH chenh lech Quy Luong 2014 (Phuc)_BHYT nguoi ngheo" xfId="6941"/>
    <cellStyle name="T_Book1_TH chenh lech Quy Luong 2014 (Phuc)_bo sung du toan  hong linh" xfId="6942"/>
    <cellStyle name="T_Book1_TH chenh lech Quy Luong 2014 (Phuc)_DT 2015 (chinh thuc)" xfId="6943"/>
    <cellStyle name="T_Book1_TH chenh lech Quy Luong 2014 (Phuc)_TH BHXH 2015" xfId="6944"/>
    <cellStyle name="T_Book1_TH Ket qua thao luan nam 2015 - Vong 1- TCT (Nhan)" xfId="6945"/>
    <cellStyle name="T_Book1_TH Ket qua thao luan nam 2015 - Vong 1- TCT (Nhan)_CQ XAC DINH MAT BANG 2016 (Quảng Trị)" xfId="6946"/>
    <cellStyle name="T_Book1_TH Ket qua thao luan nam 2015 - Vong 1- TCT (Nhan)_CQ XAC DINH MAT BANG 2016 Thanh Hoa" xfId="6947"/>
    <cellStyle name="T_Book1_TH Ket qua thao luan nam 2015 - Vong 1- TCT (Nhan)_Von ngoai nuoc" xfId="6948"/>
    <cellStyle name="T_Book1_TH ung tren 70%-Ra soat phap ly-8-6 (dung de chuyen vao vu TH)" xfId="6949"/>
    <cellStyle name="T_Book1_TH ung tren 70%-Ra soat phap ly-8-6 (dung de chuyen vao vu TH)_131114- Bieu giao du toan CTMTQG 2014 giao" xfId="6950"/>
    <cellStyle name="T_Book1_TH ung tren 70%-Ra soat phap ly-8-6 (dung de chuyen vao vu TH)_CQ XAC DINH MAT BANG 2016 (Quảng Trị)" xfId="6951"/>
    <cellStyle name="T_Book1_TH ung tren 70%-Ra soat phap ly-8-6 (dung de chuyen vao vu TH)_CQ XAC DINH MAT BANG 2016 Thanh Hoa" xfId="6952"/>
    <cellStyle name="T_Book1_TH y kien LD_KH 2010 Ca Nuoc 22-9-2011-Gui ca Vu" xfId="6953"/>
    <cellStyle name="T_Book1_TH y kien LD_KH 2010 Ca Nuoc 22-9-2011-Gui ca Vu_131114- Bieu giao du toan CTMTQG 2014 giao" xfId="6954"/>
    <cellStyle name="T_Book1_TH y kien LD_KH 2010 Ca Nuoc 22-9-2011-Gui ca Vu_CQ XAC DINH MAT BANG 2016 (Quảng Trị)" xfId="6955"/>
    <cellStyle name="T_Book1_TH y kien LD_KH 2010 Ca Nuoc 22-9-2011-Gui ca Vu_CQ XAC DINH MAT BANG 2016 Thanh Hoa" xfId="6956"/>
    <cellStyle name="T_Book1_Thành phố-Nhu cau CCTL 2016" xfId="6957"/>
    <cellStyle name="T_Book1_thanh toan cau tran (dot 7)-" xfId="6958"/>
    <cellStyle name="T_Book1_thanh toan dot 5" xfId="6959"/>
    <cellStyle name="T_Book1_thanh_toan_cau_tran_dot_12" xfId="6960"/>
    <cellStyle name="T_Book1_thanh_toandot_14" xfId="6961"/>
    <cellStyle name="T_Book1_Thiet bi" xfId="6962"/>
    <cellStyle name="T_Book1_Thiet bi_131114- Bieu giao du toan CTMTQG 2014 giao" xfId="6963"/>
    <cellStyle name="T_Book1_Thiet bi_CQ XAC DINH MAT BANG 2016 (Quảng Trị)" xfId="6964"/>
    <cellStyle name="T_Book1_Thiet bi_CQ XAC DINH MAT BANG 2016 Thanh Hoa" xfId="6965"/>
    <cellStyle name="T_Book1_THU NS den 21.12.2014" xfId="6966"/>
    <cellStyle name="T_Book1_TLP 2016 sửa lại gui STC 21.9.2016" xfId="6967"/>
    <cellStyle name="T_Book1_TN - Ho tro khac 2011" xfId="6968"/>
    <cellStyle name="T_Book1_TN - Ho tro khac 2011_131114- Bieu giao du toan CTMTQG 2014 giao" xfId="6969"/>
    <cellStyle name="T_Book1_TN - Ho tro khac 2011_CQ XAC DINH MAT BANG 2016 (Quảng Trị)" xfId="6970"/>
    <cellStyle name="T_Book1_TN - Ho tro khac 2011_CQ XAC DINH MAT BANG 2016 Thanh Hoa" xfId="6971"/>
    <cellStyle name="T_Book1_Tong hop" xfId="6972"/>
    <cellStyle name="T_Book1_TT Giai doan 1" xfId="6973"/>
    <cellStyle name="T_Book1_ung truoc 2011 NSTW Thanh Hoa + Nge An gui Thu 12-5" xfId="6974"/>
    <cellStyle name="T_Book1_ung truoc 2011 NSTW Thanh Hoa + Nge An gui Thu 12-5_131114- Bieu giao du toan CTMTQG 2014 giao" xfId="6975"/>
    <cellStyle name="T_Book1_ung truoc 2011 NSTW Thanh Hoa + Nge An gui Thu 12-5_CQ XAC DINH MAT BANG 2016 (Quảng Trị)" xfId="6976"/>
    <cellStyle name="T_Book1_ung truoc 2011 NSTW Thanh Hoa + Nge An gui Thu 12-5_CQ XAC DINH MAT BANG 2016 Thanh Hoa" xfId="6977"/>
    <cellStyle name="T_Book1_Von ngoai nuoc" xfId="6978"/>
    <cellStyle name="T_Book1_" xfId="6979"/>
    <cellStyle name="T_Book1__Thành phố-Nhu cau CCTL 2016" xfId="6980"/>
    <cellStyle name="T_Book2" xfId="6981"/>
    <cellStyle name="T_Book2_PHU LUC CHIEU SANG(13.6.2013)" xfId="6982"/>
    <cellStyle name="T_Book2_Sheet1" xfId="6983"/>
    <cellStyle name="T_Budget schedule 1H08_Acc dept" xfId="6984"/>
    <cellStyle name="T_Budget schedule 1H08_Acc dept_Bieu bang TLP 2016 huyện Lộc Hà 2" xfId="6985"/>
    <cellStyle name="T_Budget schedule 1H08_Acc dept_PL bien phap cong trinh 22.9.2016" xfId="6986"/>
    <cellStyle name="T_Budget schedule 1H08_Acc dept_TLP 2016 sửa lại gui STC 21.9.2016" xfId="6987"/>
    <cellStyle name="T_Cac bao cao TB  Milk-Yomilk-co Ke- CK 1-Vinh Thang" xfId="6988"/>
    <cellStyle name="T_Cac bao cao TB  Milk-Yomilk-co Ke- CK 1-Vinh Thang_Bieu bang TLP 2016 huyện Lộc Hà 2" xfId="6989"/>
    <cellStyle name="T_Cac bao cao TB  Milk-Yomilk-co Ke- CK 1-Vinh Thang_Budget schedule 1H08_Acc dept" xfId="6990"/>
    <cellStyle name="T_Cac bao cao TB  Milk-Yomilk-co Ke- CK 1-Vinh Thang_Budget schedule 1H08_Acc dept_Bieu bang TLP 2016 huyện Lộc Hà 2" xfId="6991"/>
    <cellStyle name="T_Cac bao cao TB  Milk-Yomilk-co Ke- CK 1-Vinh Thang_Budget schedule 1H08_Acc dept_PL bien phap cong trinh 22.9.2016" xfId="6992"/>
    <cellStyle name="T_Cac bao cao TB  Milk-Yomilk-co Ke- CK 1-Vinh Thang_Budget schedule 1H08_Acc dept_TLP 2016 sửa lại gui STC 21.9.2016" xfId="6993"/>
    <cellStyle name="T_Cac bao cao TB  Milk-Yomilk-co Ke- CK 1-Vinh Thang_PL bien phap cong trinh 22.9.2016" xfId="6994"/>
    <cellStyle name="T_Cac bao cao TB  Milk-Yomilk-co Ke- CK 1-Vinh Thang_Purchase moi - 090504" xfId="6995"/>
    <cellStyle name="T_Cac bao cao TB  Milk-Yomilk-co Ke- CK 1-Vinh Thang_Purchase moi - 090504_Bieu bang TLP 2016 huyện Lộc Hà 2" xfId="6996"/>
    <cellStyle name="T_Cac bao cao TB  Milk-Yomilk-co Ke- CK 1-Vinh Thang_Purchase moi - 090504_PL bien phap cong trinh 22.9.2016" xfId="6997"/>
    <cellStyle name="T_Cac bao cao TB  Milk-Yomilk-co Ke- CK 1-Vinh Thang_Purchase moi - 090504_TLP 2016 sửa lại gui STC 21.9.2016" xfId="6998"/>
    <cellStyle name="T_Cac bao cao TB  Milk-Yomilk-co Ke- CK 1-Vinh Thang_ra soat phan cap 1 (cuoi in ra)" xfId="6999"/>
    <cellStyle name="T_Cac bao cao TB  Milk-Yomilk-co Ke- CK 1-Vinh Thang_Report preparation" xfId="7000"/>
    <cellStyle name="T_Cac bao cao TB  Milk-Yomilk-co Ke- CK 1-Vinh Thang_Report preparation_Bieu bang TLP 2016 huyện Lộc Hà 2" xfId="7001"/>
    <cellStyle name="T_Cac bao cao TB  Milk-Yomilk-co Ke- CK 1-Vinh Thang_Report preparation_PL bien phap cong trinh 22.9.2016" xfId="7002"/>
    <cellStyle name="T_Cac bao cao TB  Milk-Yomilk-co Ke- CK 1-Vinh Thang_Report preparation_TLP 2016 sửa lại gui STC 21.9.2016" xfId="7003"/>
    <cellStyle name="T_Cac bao cao TB  Milk-Yomilk-co Ke- CK 1-Vinh Thang_TLP 2016 sửa lại gui STC 21.9.2016" xfId="7004"/>
    <cellStyle name="T_Calculate Plan 2008" xfId="7005"/>
    <cellStyle name="T_Calculate Plan 2008_Bieu bang TLP 2016 huyện Lộc Hà 2" xfId="7006"/>
    <cellStyle name="T_Calculate Plan 2008_PL bien phap cong trinh 22.9.2016" xfId="7007"/>
    <cellStyle name="T_Calculate Plan 2008_TLP 2016 sửa lại gui STC 21.9.2016" xfId="7008"/>
    <cellStyle name="T_Calculation of Annex 4_22.10.06" xfId="7009"/>
    <cellStyle name="T_Calculation of Annex 4_22.10.06_1. BoQ 1 to 17_DS" xfId="7010"/>
    <cellStyle name="T_Calculation of Annex 4_22.10.06_1. BoQ 1 to 33_AnDuong" xfId="7011"/>
    <cellStyle name="T_Calculation of Annex 4_22.10.06_1. BoQ 1 to 34_AnDuong" xfId="7012"/>
    <cellStyle name="T_Calculation of Annex 4_22.10.06_1. BoQ 1 to 38_NguLao_23 Sep 09" xfId="7013"/>
    <cellStyle name="T_Calculation of Annex 4_22.10.06_1. BoQ 1 to 38_NguLao_Final" xfId="7014"/>
    <cellStyle name="T_Calculation of Annex 4_22.10.06_1. BoQ 1 to 42_KimSon" xfId="7015"/>
    <cellStyle name="T_Calculation of Annex 4_22.10.06_1. BoQ 1 to 42_NguLao" xfId="7016"/>
    <cellStyle name="T_Calculation of Annex 4_22.10.06_1. DuToan_AnDuong_Eng_23 Sep 09" xfId="7017"/>
    <cellStyle name="T_Calculation of Annex 4_22.10.06_2. DuToan_DoSon_Eng_23 Sep 09" xfId="7018"/>
    <cellStyle name="T_Cao do mong cong, phai tuyen" xfId="7019"/>
    <cellStyle name="T_Cao do mong cong, phai tuyen 2" xfId="7020"/>
    <cellStyle name="T_Cao do mong cong, phai tuyen_NHU CAU VA NGUON THUC HIEN CCTL CAP XA" xfId="7021"/>
    <cellStyle name="T_Cao do mong cong, phai tuyen_Thành phố-Nhu cau CCTL 2016" xfId="7022"/>
    <cellStyle name="T_Cao do mong cong, phai tuyen_TONG HOP QUYET TOAN THANH PHO 2013" xfId="7023"/>
    <cellStyle name="T_Cau ha loi HD Truongthinh" xfId="7024"/>
    <cellStyle name="T_Cau ha loi HD Truongthinh 2" xfId="7025"/>
    <cellStyle name="T_Cau ha loi HD Truongthinh_TONG HOP QUYET TOAN THANH PHO 2013" xfId="7026"/>
    <cellStyle name="T_Cau Phu Phuong" xfId="7027"/>
    <cellStyle name="T_Cau Phu Phuong 2" xfId="7028"/>
    <cellStyle name="T_Cau Phu Phuong_5. Du toan dien chieu sang" xfId="7029"/>
    <cellStyle name="T_Cau Phu Phuong_TONG HOP QUYET TOAN THANH PHO 2013" xfId="7030"/>
    <cellStyle name="T_CDKT" xfId="7031"/>
    <cellStyle name="T_CDKT 2" xfId="7032"/>
    <cellStyle name="T_CDKT_Bang Gia" xfId="7033"/>
    <cellStyle name="T_CDKT_Bang Gia_thanh toan cau tran (dot 7)-" xfId="7034"/>
    <cellStyle name="T_CDKT_Bang Gia_thanh_toan_cau_tran_dot_12" xfId="7035"/>
    <cellStyle name="T_CDKT_Bang Gia_thanh_toandot_14" xfId="7036"/>
    <cellStyle name="T_CDKT_Book1" xfId="7037"/>
    <cellStyle name="T_CDKT_KLNMD" xfId="7038"/>
    <cellStyle name="T_CDKT_Phụ luc goi 5" xfId="7039"/>
    <cellStyle name="T_CDKT_thanh toan cau tran (dot 7)-" xfId="7040"/>
    <cellStyle name="T_CDKT_thanh_toan_cau_tran_dot_12" xfId="7041"/>
    <cellStyle name="T_CDKT_thanh_toandot_14" xfId="7042"/>
    <cellStyle name="T_CDKT_TONG HOP QUYET TOAN THANH PHO 2013" xfId="7043"/>
    <cellStyle name="T_cham diem Milk chu ky2-ANH MINH" xfId="7044"/>
    <cellStyle name="T_cham diem Milk chu ky2-ANH MINH_Analysis Transport" xfId="7045"/>
    <cellStyle name="T_cham diem Milk chu ky2-ANH MINH_Analysis Transport_Bieu bang TLP 2016 huyện Lộc Hà 2" xfId="7046"/>
    <cellStyle name="T_cham diem Milk chu ky2-ANH MINH_Analysis Transport_PL bien phap cong trinh 22.9.2016" xfId="7047"/>
    <cellStyle name="T_cham diem Milk chu ky2-ANH MINH_Analysis Transport_TLP 2016 sửa lại gui STC 21.9.2016" xfId="7048"/>
    <cellStyle name="T_cham diem Milk chu ky2-ANH MINH_Bieu bang TLP 2016 huyện Lộc Hà 2" xfId="7049"/>
    <cellStyle name="T_cham diem Milk chu ky2-ANH MINH_Budget schedule 1H08_Acc dept" xfId="7050"/>
    <cellStyle name="T_cham diem Milk chu ky2-ANH MINH_Budget schedule 1H08_Acc dept_Bieu bang TLP 2016 huyện Lộc Hà 2" xfId="7051"/>
    <cellStyle name="T_cham diem Milk chu ky2-ANH MINH_Budget schedule 1H08_Acc dept_PL bien phap cong trinh 22.9.2016" xfId="7052"/>
    <cellStyle name="T_cham diem Milk chu ky2-ANH MINH_Budget schedule 1H08_Acc dept_TLP 2016 sửa lại gui STC 21.9.2016" xfId="7053"/>
    <cellStyle name="T_cham diem Milk chu ky2-ANH MINH_Calculate Plan 2008" xfId="7054"/>
    <cellStyle name="T_cham diem Milk chu ky2-ANH MINH_Calculate Plan 2008_Bieu bang TLP 2016 huyện Lộc Hà 2" xfId="7055"/>
    <cellStyle name="T_cham diem Milk chu ky2-ANH MINH_Calculate Plan 2008_PL bien phap cong trinh 22.9.2016" xfId="7056"/>
    <cellStyle name="T_cham diem Milk chu ky2-ANH MINH_Calculate Plan 2008_TLP 2016 sửa lại gui STC 21.9.2016" xfId="7057"/>
    <cellStyle name="T_cham diem Milk chu ky2-ANH MINH_PL bien phap cong trinh 22.9.2016" xfId="7058"/>
    <cellStyle name="T_cham diem Milk chu ky2-ANH MINH_Purchase moi - 090504" xfId="7059"/>
    <cellStyle name="T_cham diem Milk chu ky2-ANH MINH_Purchase moi - 090504_Bieu bang TLP 2016 huyện Lộc Hà 2" xfId="7060"/>
    <cellStyle name="T_cham diem Milk chu ky2-ANH MINH_Purchase moi - 090504_PL bien phap cong trinh 22.9.2016" xfId="7061"/>
    <cellStyle name="T_cham diem Milk chu ky2-ANH MINH_Purchase moi - 090504_TLP 2016 sửa lại gui STC 21.9.2016" xfId="7062"/>
    <cellStyle name="T_cham diem Milk chu ky2-ANH MINH_ra soat phan cap 1 (cuoi in ra)" xfId="7063"/>
    <cellStyle name="T_cham diem Milk chu ky2-ANH MINH_Report preparation" xfId="7064"/>
    <cellStyle name="T_cham diem Milk chu ky2-ANH MINH_Report preparation_Bieu bang TLP 2016 huyện Lộc Hà 2" xfId="7065"/>
    <cellStyle name="T_cham diem Milk chu ky2-ANH MINH_Report preparation_PL bien phap cong trinh 22.9.2016" xfId="7066"/>
    <cellStyle name="T_cham diem Milk chu ky2-ANH MINH_Report preparation_TLP 2016 sửa lại gui STC 21.9.2016" xfId="7067"/>
    <cellStyle name="T_cham diem Milk chu ky2-ANH MINH_Sale result 2008" xfId="7068"/>
    <cellStyle name="T_cham diem Milk chu ky2-ANH MINH_Sale result 2008_Bieu bang TLP 2016 huyện Lộc Hà 2" xfId="7069"/>
    <cellStyle name="T_cham diem Milk chu ky2-ANH MINH_Sale result 2008_PL bien phap cong trinh 22.9.2016" xfId="7070"/>
    <cellStyle name="T_cham diem Milk chu ky2-ANH MINH_Sale result 2008_TLP 2016 sửa lại gui STC 21.9.2016" xfId="7071"/>
    <cellStyle name="T_cham diem Milk chu ky2-ANH MINH_TLP 2016 sửa lại gui STC 21.9.2016" xfId="7072"/>
    <cellStyle name="T_cham trung bay ck 1 m.Bac milk co ke 2" xfId="7073"/>
    <cellStyle name="T_cham trung bay ck 1 m.Bac milk co ke 2_Analysis Transport" xfId="7074"/>
    <cellStyle name="T_cham trung bay ck 1 m.Bac milk co ke 2_Analysis Transport_Bieu bang TLP 2016 huyện Lộc Hà 2" xfId="7075"/>
    <cellStyle name="T_cham trung bay ck 1 m.Bac milk co ke 2_Analysis Transport_PL bien phap cong trinh 22.9.2016" xfId="7076"/>
    <cellStyle name="T_cham trung bay ck 1 m.Bac milk co ke 2_Analysis Transport_TLP 2016 sửa lại gui STC 21.9.2016" xfId="7077"/>
    <cellStyle name="T_cham trung bay ck 1 m.Bac milk co ke 2_Bieu bang TLP 2016 huyện Lộc Hà 2" xfId="7078"/>
    <cellStyle name="T_cham trung bay ck 1 m.Bac milk co ke 2_Budget schedule 1H08_Acc dept" xfId="7079"/>
    <cellStyle name="T_cham trung bay ck 1 m.Bac milk co ke 2_Budget schedule 1H08_Acc dept_Bieu bang TLP 2016 huyện Lộc Hà 2" xfId="7080"/>
    <cellStyle name="T_cham trung bay ck 1 m.Bac milk co ke 2_Budget schedule 1H08_Acc dept_PL bien phap cong trinh 22.9.2016" xfId="7081"/>
    <cellStyle name="T_cham trung bay ck 1 m.Bac milk co ke 2_Budget schedule 1H08_Acc dept_TLP 2016 sửa lại gui STC 21.9.2016" xfId="7082"/>
    <cellStyle name="T_cham trung bay ck 1 m.Bac milk co ke 2_Calculate Plan 2008" xfId="7083"/>
    <cellStyle name="T_cham trung bay ck 1 m.Bac milk co ke 2_Calculate Plan 2008_Bieu bang TLP 2016 huyện Lộc Hà 2" xfId="7084"/>
    <cellStyle name="T_cham trung bay ck 1 m.Bac milk co ke 2_Calculate Plan 2008_PL bien phap cong trinh 22.9.2016" xfId="7085"/>
    <cellStyle name="T_cham trung bay ck 1 m.Bac milk co ke 2_Calculate Plan 2008_TLP 2016 sửa lại gui STC 21.9.2016" xfId="7086"/>
    <cellStyle name="T_cham trung bay ck 1 m.Bac milk co ke 2_PL bien phap cong trinh 22.9.2016" xfId="7087"/>
    <cellStyle name="T_cham trung bay ck 1 m.Bac milk co ke 2_Purchase moi - 090504" xfId="7088"/>
    <cellStyle name="T_cham trung bay ck 1 m.Bac milk co ke 2_Purchase moi - 090504_Bieu bang TLP 2016 huyện Lộc Hà 2" xfId="7089"/>
    <cellStyle name="T_cham trung bay ck 1 m.Bac milk co ke 2_Purchase moi - 090504_PL bien phap cong trinh 22.9.2016" xfId="7090"/>
    <cellStyle name="T_cham trung bay ck 1 m.Bac milk co ke 2_Purchase moi - 090504_TLP 2016 sửa lại gui STC 21.9.2016" xfId="7091"/>
    <cellStyle name="T_cham trung bay ck 1 m.Bac milk co ke 2_ra soat phan cap 1 (cuoi in ra)" xfId="7092"/>
    <cellStyle name="T_cham trung bay ck 1 m.Bac milk co ke 2_Report preparation" xfId="7093"/>
    <cellStyle name="T_cham trung bay ck 1 m.Bac milk co ke 2_Report preparation_Bieu bang TLP 2016 huyện Lộc Hà 2" xfId="7094"/>
    <cellStyle name="T_cham trung bay ck 1 m.Bac milk co ke 2_Report preparation_PL bien phap cong trinh 22.9.2016" xfId="7095"/>
    <cellStyle name="T_cham trung bay ck 1 m.Bac milk co ke 2_Report preparation_TLP 2016 sửa lại gui STC 21.9.2016" xfId="7096"/>
    <cellStyle name="T_cham trung bay ck 1 m.Bac milk co ke 2_Sale result 2008" xfId="7097"/>
    <cellStyle name="T_cham trung bay ck 1 m.Bac milk co ke 2_Sale result 2008_Bieu bang TLP 2016 huyện Lộc Hà 2" xfId="7098"/>
    <cellStyle name="T_cham trung bay ck 1 m.Bac milk co ke 2_Sale result 2008_PL bien phap cong trinh 22.9.2016" xfId="7099"/>
    <cellStyle name="T_cham trung bay ck 1 m.Bac milk co ke 2_Sale result 2008_TLP 2016 sửa lại gui STC 21.9.2016" xfId="7100"/>
    <cellStyle name="T_cham trung bay ck 1 m.Bac milk co ke 2_TLP 2016 sửa lại gui STC 21.9.2016" xfId="7101"/>
    <cellStyle name="T_cham trung bay yao smart milk ck 2 mien Bac" xfId="7102"/>
    <cellStyle name="T_cham trung bay yao smart milk ck 2 mien Bac_Bieu bang TLP 2016 huyện Lộc Hà 2" xfId="7103"/>
    <cellStyle name="T_cham trung bay yao smart milk ck 2 mien Bac_Budget schedule 1H08_Acc dept" xfId="7104"/>
    <cellStyle name="T_cham trung bay yao smart milk ck 2 mien Bac_Budget schedule 1H08_Acc dept_Bieu bang TLP 2016 huyện Lộc Hà 2" xfId="7105"/>
    <cellStyle name="T_cham trung bay yao smart milk ck 2 mien Bac_Budget schedule 1H08_Acc dept_PL bien phap cong trinh 22.9.2016" xfId="7106"/>
    <cellStyle name="T_cham trung bay yao smart milk ck 2 mien Bac_Budget schedule 1H08_Acc dept_TLP 2016 sửa lại gui STC 21.9.2016" xfId="7107"/>
    <cellStyle name="T_cham trung bay yao smart milk ck 2 mien Bac_PL bien phap cong trinh 22.9.2016" xfId="7108"/>
    <cellStyle name="T_cham trung bay yao smart milk ck 2 mien Bac_Purchase moi - 090504" xfId="7109"/>
    <cellStyle name="T_cham trung bay yao smart milk ck 2 mien Bac_Purchase moi - 090504_Bieu bang TLP 2016 huyện Lộc Hà 2" xfId="7110"/>
    <cellStyle name="T_cham trung bay yao smart milk ck 2 mien Bac_Purchase moi - 090504_PL bien phap cong trinh 22.9.2016" xfId="7111"/>
    <cellStyle name="T_cham trung bay yao smart milk ck 2 mien Bac_Purchase moi - 090504_TLP 2016 sửa lại gui STC 21.9.2016" xfId="7112"/>
    <cellStyle name="T_cham trung bay yao smart milk ck 2 mien Bac_ra soat phan cap 1 (cuoi in ra)" xfId="7113"/>
    <cellStyle name="T_cham trung bay yao smart milk ck 2 mien Bac_Report preparation" xfId="7114"/>
    <cellStyle name="T_cham trung bay yao smart milk ck 2 mien Bac_Report preparation_Bieu bang TLP 2016 huyện Lộc Hà 2" xfId="7115"/>
    <cellStyle name="T_cham trung bay yao smart milk ck 2 mien Bac_Report preparation_PL bien phap cong trinh 22.9.2016" xfId="7116"/>
    <cellStyle name="T_cham trung bay yao smart milk ck 2 mien Bac_Report preparation_TLP 2016 sửa lại gui STC 21.9.2016" xfId="7117"/>
    <cellStyle name="T_cham trung bay yao smart milk ck 2 mien Bac_TLP 2016 sửa lại gui STC 21.9.2016" xfId="7118"/>
    <cellStyle name="T_Chi tiet Du toan 2010 TP_ chinh 14.12.09" xfId="7119"/>
    <cellStyle name="T_Chi tiet Du toan 2010 TP_ chinh 14.12.09 2" xfId="7120"/>
    <cellStyle name="T_Chi tiet Du toan 2010 TP_ chinh 14.12.09 2_Thành phố-Nhu cau CCTL 2016" xfId="7121"/>
    <cellStyle name="T_Chi tiet Du toan 2010 TP_ chinh 14.12.09_1. DU TOAN CHI 2014_KHOI QH-PX (duthao).10.10" xfId="7122"/>
    <cellStyle name="T_Chi tiet Du toan 2010 TP_ chinh 14.12.09_1. DU TOAN CHI 2014_KHOI QH-PX (duthao).10.10_Thành phố-Nhu cau CCTL 2016" xfId="7123"/>
    <cellStyle name="T_Chi tiet Du toan 2010 TP_ chinh 14.12.09_1. DU TOAN CHI 2014_KHOI QH-PX (duthao).9.10(hop LC)-sua" xfId="7124"/>
    <cellStyle name="T_Chi tiet Du toan 2010 TP_ chinh 14.12.09_1. DU TOAN CHI 2014_KHOI QH-PX (duthao).9.10(hop LC)-sua_Thành phố-Nhu cau CCTL 2016" xfId="7125"/>
    <cellStyle name="T_Chi tiet Du toan 2010 TP_ chinh 14.12.09_2. Cac chinh sach an sinh DT2012, XD DT2013 (Q.H)" xfId="7126"/>
    <cellStyle name="T_Chi tiet Du toan 2010 TP_ chinh 14.12.09_2. Cac chinh sach an sinh DT2012, XD DT2013 (Q.H)_Thành phố-Nhu cau CCTL 2016" xfId="7127"/>
    <cellStyle name="T_Chi tiet Du toan 2010 TP_ chinh 14.12.09_4. Cac Phu luc co so tinh DT_2012 (ngocthu)" xfId="7128"/>
    <cellStyle name="T_Chi tiet Du toan 2010 TP_ chinh 14.12.09_4. Cac Phu luc co so tinh DT_2012 (ngocthu)_Thành phố-Nhu cau CCTL 2016" xfId="7129"/>
    <cellStyle name="T_Chi tiet Du toan 2010 TP_ chinh 14.12.09_4. Cac Phu luc co so tinh DT_2012 (ngocthu)-a" xfId="7130"/>
    <cellStyle name="T_Chi tiet Du toan 2010 TP_ chinh 14.12.09_4. Cac Phu luc co so tinh DT_2012 (ngocthu)-a_Thành phố-Nhu cau CCTL 2016" xfId="7131"/>
    <cellStyle name="T_Chi tiet Du toan 2010 TP_ chinh 14.12.09_4. Cac Phu luc co so tinh DT_2012 (ngocthu)-chinhthuc" xfId="7132"/>
    <cellStyle name="T_Chi tiet Du toan 2010 TP_ chinh 14.12.09_4. Cac Phu luc co so tinh DT_2012 (ngocthu)-chinhthuc_Thành phố-Nhu cau CCTL 2016" xfId="7133"/>
    <cellStyle name="T_Chi tiet Du toan 2010 TP_ chinh 14.12.09_4.BIEU MAU CAC PHU LUC CO SO TINH DT_2012 (ngocthu)" xfId="7134"/>
    <cellStyle name="T_Chi tiet Du toan 2010 TP_ chinh 14.12.09_4.BIEU MAU CAC PHU LUC CO SO TINH DT_2012 (ngocthu).a" xfId="7135"/>
    <cellStyle name="T_Chi tiet Du toan 2010 TP_ chinh 14.12.09_4.BIEU MAU CAC PHU LUC CO SO TINH DT_2012 (ngocthu).a_Thành phố-Nhu cau CCTL 2016" xfId="7136"/>
    <cellStyle name="T_Chi tiet Du toan 2010 TP_ chinh 14.12.09_4.BIEU MAU CAC PHU LUC CO SO TINH DT_2012 (ngocthu)_Thành phố-Nhu cau CCTL 2016" xfId="7137"/>
    <cellStyle name="T_Chi tiet Du toan 2010 TP_ chinh 14.12.09_BIEU MAU CAC PHU LUC CO SO TINH DT_2011" xfId="7138"/>
    <cellStyle name="T_Chi tiet Du toan 2010 TP_ chinh 14.12.09_BIEU MAU CAC PHU LUC CO SO TINH DT_2011_Thành phố-Nhu cau CCTL 2016" xfId="7139"/>
    <cellStyle name="T_Chi tiet Du toan 2010 TP_ chinh 14.12.09_BIEU MAU CAC PHU LUC CO SO TINH DT_2012" xfId="7140"/>
    <cellStyle name="T_Chi tiet Du toan 2010 TP_ chinh 14.12.09_BIEU MAU CAC PHU LUC CO SO TINH DT_2012_Thành phố-Nhu cau CCTL 2016" xfId="7141"/>
    <cellStyle name="T_Chi tiet Du toan 2010 TP_ chinh 14.12.09_BIEU MAU XAY DUNG DU TOAN 2013 (DU THAO n)" xfId="7142"/>
    <cellStyle name="T_Chi tiet Du toan 2010 TP_ chinh 14.12.09_BIEU MAU XAY DUNG DU TOAN 2013 (DU THAO n)_Thành phố-Nhu cau CCTL 2016" xfId="7143"/>
    <cellStyle name="T_Chi tiet Du toan 2010 TP_ chinh 14.12.09_Book1" xfId="7144"/>
    <cellStyle name="T_Chi tiet Du toan 2010 TP_ chinh 14.12.09_Book1_Thành phố-Nhu cau CCTL 2016" xfId="7145"/>
    <cellStyle name="T_Chi tiet Du toan 2010 TP_ chinh 14.12.09_Book3" xfId="7146"/>
    <cellStyle name="T_Chi tiet Du toan 2010 TP_ chinh 14.12.09_Book3_Thành phố-Nhu cau CCTL 2016" xfId="7147"/>
    <cellStyle name="T_Chi tiet Du toan 2010 TP_ chinh 14.12.09_Co so tinh su nghiep giao duc (chinh thuc)" xfId="7148"/>
    <cellStyle name="T_Chi tiet Du toan 2010 TP_ chinh 14.12.09_Co so tinh su nghiep giao duc (chinh thuc)_Thành phố-Nhu cau CCTL 2016" xfId="7149"/>
    <cellStyle name="T_Chi tiet Du toan 2010 TP_ chinh 14.12.09_DU TOAN 2012_KHOI QH-PX (02-12-2011) QUYNH" xfId="7150"/>
    <cellStyle name="T_Chi tiet Du toan 2010 TP_ chinh 14.12.09_DU TOAN 2012_KHOI QH-PX (02-12-2011) QUYNH_Thành phố-Nhu cau CCTL 2016" xfId="7151"/>
    <cellStyle name="T_Chi tiet Du toan 2010 TP_ chinh 14.12.09_DU TOAN 2012_KHOI QH-PX (30-11-2011)" xfId="7152"/>
    <cellStyle name="T_Chi tiet Du toan 2010 TP_ chinh 14.12.09_DU TOAN 2012_KHOI QH-PX (30-11-2011)_Thành phố-Nhu cau CCTL 2016" xfId="7153"/>
    <cellStyle name="T_Chi tiet Du toan 2010 TP_ chinh 14.12.09_DU TOAN 2012_KHOI QH-PX (Ngay 08-12-2011)" xfId="7154"/>
    <cellStyle name="T_Chi tiet Du toan 2010 TP_ chinh 14.12.09_DU TOAN 2012_KHOI QH-PX (Ngay 08-12-2011)_Thành phố-Nhu cau CCTL 2016" xfId="7155"/>
    <cellStyle name="T_Chi tiet Du toan 2010 TP_ chinh 14.12.09_DU TOAN 2012_KHOI QH-PX (Ngay 17-11-2011)" xfId="7156"/>
    <cellStyle name="T_Chi tiet Du toan 2010 TP_ chinh 14.12.09_DU TOAN 2012_KHOI QH-PX (Ngay 17-11-2011)_Thành phố-Nhu cau CCTL 2016" xfId="7157"/>
    <cellStyle name="T_Chi tiet Du toan 2010 TP_ chinh 14.12.09_DU TOAN 2012_KHOI QH-PX (Ngay 28-11-2011)" xfId="7158"/>
    <cellStyle name="T_Chi tiet Du toan 2010 TP_ chinh 14.12.09_DU TOAN 2012_KHOI QH-PX (Ngay 28-11-2011)_Thành phố-Nhu cau CCTL 2016" xfId="7159"/>
    <cellStyle name="T_Chi tiet Du toan 2010 TP_ chinh 14.12.09_DU TOAN CHI 2012_KHOI QH-PX (08-12-2011)" xfId="7160"/>
    <cellStyle name="T_Chi tiet Du toan 2010 TP_ chinh 14.12.09_DU TOAN CHI 2012_KHOI QH-PX (08-12-2011)_Thành phố-Nhu cau CCTL 2016" xfId="7161"/>
    <cellStyle name="T_Chi tiet Du toan 2010 TP_ chinh 14.12.09_DU TOAN CHI 2012_KHOI QH-PX (13-12-2011-Hoan chinh theo y kien anh Dung)" xfId="7162"/>
    <cellStyle name="T_Chi tiet Du toan 2010 TP_ chinh 14.12.09_DU TOAN CHI 2012_KHOI QH-PX (13-12-2011-Hoan chinh theo y kien anh Dung)_Thành phố-Nhu cau CCTL 2016" xfId="7163"/>
    <cellStyle name="T_Chi tiet Du toan 2010 TP_ chinh 14.12.09_So lieu co ban" xfId="7164"/>
    <cellStyle name="T_Chi tiet Du toan 2010 TP_ chinh 14.12.09_So lieu co ban_Thành phố-Nhu cau CCTL 2016" xfId="7165"/>
    <cellStyle name="T_Chi tiet Du toan 2010 TP_ chinh 14.12.09_Thành phố-Nhu cau CCTL 2016" xfId="7166"/>
    <cellStyle name="T_Chi tiet Du toan 2010 TP_ chinh 18.12.09_UB sua" xfId="7167"/>
    <cellStyle name="T_Chi tiet Du toan 2010 TP_ chinh 18.12.09_UB sua 2" xfId="7168"/>
    <cellStyle name="T_Chi tiet Du toan 2010 TP_ chinh 18.12.09_UB sua 2_Thành phố-Nhu cau CCTL 2016" xfId="7169"/>
    <cellStyle name="T_Chi tiet Du toan 2010 TP_ chinh 18.12.09_UB sua_1. DU TOAN CHI 2014_KHOI QH-PX (duthao).10.10" xfId="7170"/>
    <cellStyle name="T_Chi tiet Du toan 2010 TP_ chinh 18.12.09_UB sua_1. DU TOAN CHI 2014_KHOI QH-PX (duthao).10.10_Thành phố-Nhu cau CCTL 2016" xfId="7171"/>
    <cellStyle name="T_Chi tiet Du toan 2010 TP_ chinh 18.12.09_UB sua_1. DU TOAN CHI 2014_KHOI QH-PX (duthao).9.10(hop LC)-sua" xfId="7172"/>
    <cellStyle name="T_Chi tiet Du toan 2010 TP_ chinh 18.12.09_UB sua_1. DU TOAN CHI 2014_KHOI QH-PX (duthao).9.10(hop LC)-sua_Thành phố-Nhu cau CCTL 2016" xfId="7173"/>
    <cellStyle name="T_Chi tiet Du toan 2010 TP_ chinh 18.12.09_UB sua_2. Cac chinh sach an sinh DT2012, XD DT2013 (Q.H)" xfId="7174"/>
    <cellStyle name="T_Chi tiet Du toan 2010 TP_ chinh 18.12.09_UB sua_2. Cac chinh sach an sinh DT2012, XD DT2013 (Q.H)_Thành phố-Nhu cau CCTL 2016" xfId="7175"/>
    <cellStyle name="T_Chi tiet Du toan 2010 TP_ chinh 18.12.09_UB sua_4. Cac Phu luc co so tinh DT_2012 (ngocthu)" xfId="7176"/>
    <cellStyle name="T_Chi tiet Du toan 2010 TP_ chinh 18.12.09_UB sua_4. Cac Phu luc co so tinh DT_2012 (ngocthu)_Thành phố-Nhu cau CCTL 2016" xfId="7177"/>
    <cellStyle name="T_Chi tiet Du toan 2010 TP_ chinh 18.12.09_UB sua_4. Cac Phu luc co so tinh DT_2012 (ngocthu)-a" xfId="7178"/>
    <cellStyle name="T_Chi tiet Du toan 2010 TP_ chinh 18.12.09_UB sua_4. Cac Phu luc co so tinh DT_2012 (ngocthu)-a_Thành phố-Nhu cau CCTL 2016" xfId="7179"/>
    <cellStyle name="T_Chi tiet Du toan 2010 TP_ chinh 18.12.09_UB sua_4. Cac Phu luc co so tinh DT_2012 (ngocthu)-chinhthuc" xfId="7180"/>
    <cellStyle name="T_Chi tiet Du toan 2010 TP_ chinh 18.12.09_UB sua_4. Cac Phu luc co so tinh DT_2012 (ngocthu)-chinhthuc_Thành phố-Nhu cau CCTL 2016" xfId="7181"/>
    <cellStyle name="T_Chi tiet Du toan 2010 TP_ chinh 18.12.09_UB sua_4.BIEU MAU CAC PHU LUC CO SO TINH DT_2012 (ngocthu)" xfId="7182"/>
    <cellStyle name="T_Chi tiet Du toan 2010 TP_ chinh 18.12.09_UB sua_4.BIEU MAU CAC PHU LUC CO SO TINH DT_2012 (ngocthu).a" xfId="7183"/>
    <cellStyle name="T_Chi tiet Du toan 2010 TP_ chinh 18.12.09_UB sua_4.BIEU MAU CAC PHU LUC CO SO TINH DT_2012 (ngocthu).a_Thành phố-Nhu cau CCTL 2016" xfId="7184"/>
    <cellStyle name="T_Chi tiet Du toan 2010 TP_ chinh 18.12.09_UB sua_4.BIEU MAU CAC PHU LUC CO SO TINH DT_2012 (ngocthu)_Thành phố-Nhu cau CCTL 2016" xfId="7185"/>
    <cellStyle name="T_Chi tiet Du toan 2010 TP_ chinh 18.12.09_UB sua_BIEU MAU CAC PHU LUC CO SO TINH DT_2011" xfId="7186"/>
    <cellStyle name="T_Chi tiet Du toan 2010 TP_ chinh 18.12.09_UB sua_BIEU MAU CAC PHU LUC CO SO TINH DT_2011_Thành phố-Nhu cau CCTL 2016" xfId="7187"/>
    <cellStyle name="T_Chi tiet Du toan 2010 TP_ chinh 18.12.09_UB sua_BIEU MAU CAC PHU LUC CO SO TINH DT_2012" xfId="7188"/>
    <cellStyle name="T_Chi tiet Du toan 2010 TP_ chinh 18.12.09_UB sua_BIEU MAU CAC PHU LUC CO SO TINH DT_2012_Thành phố-Nhu cau CCTL 2016" xfId="7189"/>
    <cellStyle name="T_Chi tiet Du toan 2010 TP_ chinh 18.12.09_UB sua_BIEU MAU XAY DUNG DU TOAN 2013 (DU THAO n)" xfId="7190"/>
    <cellStyle name="T_Chi tiet Du toan 2010 TP_ chinh 18.12.09_UB sua_BIEU MAU XAY DUNG DU TOAN 2013 (DU THAO n)_Thành phố-Nhu cau CCTL 2016" xfId="7191"/>
    <cellStyle name="T_Chi tiet Du toan 2010 TP_ chinh 18.12.09_UB sua_Book1" xfId="7192"/>
    <cellStyle name="T_Chi tiet Du toan 2010 TP_ chinh 18.12.09_UB sua_Book1_Thành phố-Nhu cau CCTL 2016" xfId="7193"/>
    <cellStyle name="T_Chi tiet Du toan 2010 TP_ chinh 18.12.09_UB sua_Book3" xfId="7194"/>
    <cellStyle name="T_Chi tiet Du toan 2010 TP_ chinh 18.12.09_UB sua_Book3_Thành phố-Nhu cau CCTL 2016" xfId="7195"/>
    <cellStyle name="T_Chi tiet Du toan 2010 TP_ chinh 18.12.09_UB sua_Co so tinh su nghiep giao duc (chinh thuc)" xfId="7196"/>
    <cellStyle name="T_Chi tiet Du toan 2010 TP_ chinh 18.12.09_UB sua_Co so tinh su nghiep giao duc (chinh thuc)_Thành phố-Nhu cau CCTL 2016" xfId="7197"/>
    <cellStyle name="T_Chi tiet Du toan 2010 TP_ chinh 18.12.09_UB sua_DU TOAN 2012_KHOI QH-PX (02-12-2011) QUYNH" xfId="7198"/>
    <cellStyle name="T_Chi tiet Du toan 2010 TP_ chinh 18.12.09_UB sua_DU TOAN 2012_KHOI QH-PX (02-12-2011) QUYNH_Thành phố-Nhu cau CCTL 2016" xfId="7199"/>
    <cellStyle name="T_Chi tiet Du toan 2010 TP_ chinh 18.12.09_UB sua_DU TOAN 2012_KHOI QH-PX (30-11-2011)" xfId="7200"/>
    <cellStyle name="T_Chi tiet Du toan 2010 TP_ chinh 18.12.09_UB sua_DU TOAN 2012_KHOI QH-PX (30-11-2011)_Thành phố-Nhu cau CCTL 2016" xfId="7201"/>
    <cellStyle name="T_Chi tiet Du toan 2010 TP_ chinh 18.12.09_UB sua_DU TOAN 2012_KHOI QH-PX (Ngay 08-12-2011)" xfId="7202"/>
    <cellStyle name="T_Chi tiet Du toan 2010 TP_ chinh 18.12.09_UB sua_DU TOAN 2012_KHOI QH-PX (Ngay 08-12-2011)_Thành phố-Nhu cau CCTL 2016" xfId="7203"/>
    <cellStyle name="T_Chi tiet Du toan 2010 TP_ chinh 18.12.09_UB sua_DU TOAN 2012_KHOI QH-PX (Ngay 17-11-2011)" xfId="7204"/>
    <cellStyle name="T_Chi tiet Du toan 2010 TP_ chinh 18.12.09_UB sua_DU TOAN 2012_KHOI QH-PX (Ngay 17-11-2011)_Thành phố-Nhu cau CCTL 2016" xfId="7205"/>
    <cellStyle name="T_Chi tiet Du toan 2010 TP_ chinh 18.12.09_UB sua_DU TOAN 2012_KHOI QH-PX (Ngay 28-11-2011)" xfId="7206"/>
    <cellStyle name="T_Chi tiet Du toan 2010 TP_ chinh 18.12.09_UB sua_DU TOAN 2012_KHOI QH-PX (Ngay 28-11-2011)_Thành phố-Nhu cau CCTL 2016" xfId="7207"/>
    <cellStyle name="T_Chi tiet Du toan 2010 TP_ chinh 18.12.09_UB sua_DU TOAN CHI 2012_KHOI QH-PX (08-12-2011)" xfId="7208"/>
    <cellStyle name="T_Chi tiet Du toan 2010 TP_ chinh 18.12.09_UB sua_DU TOAN CHI 2012_KHOI QH-PX (08-12-2011)_Thành phố-Nhu cau CCTL 2016" xfId="7209"/>
    <cellStyle name="T_Chi tiet Du toan 2010 TP_ chinh 18.12.09_UB sua_DU TOAN CHI 2012_KHOI QH-PX (13-12-2011-Hoan chinh theo y kien anh Dung)" xfId="7210"/>
    <cellStyle name="T_Chi tiet Du toan 2010 TP_ chinh 18.12.09_UB sua_DU TOAN CHI 2012_KHOI QH-PX (13-12-2011-Hoan chinh theo y kien anh Dung)_Thành phố-Nhu cau CCTL 2016" xfId="7211"/>
    <cellStyle name="T_Chi tiet Du toan 2010 TP_ chinh 18.12.09_UB sua_So lieu co ban" xfId="7212"/>
    <cellStyle name="T_Chi tiet Du toan 2010 TP_ chinh 18.12.09_UB sua_So lieu co ban_Thành phố-Nhu cau CCTL 2016" xfId="7213"/>
    <cellStyle name="T_Chi tiet Du toan 2010 TP_ chinh 18.12.09_UB sua_Thành phố-Nhu cau CCTL 2016" xfId="7214"/>
    <cellStyle name="T_CHU THANH" xfId="7215"/>
    <cellStyle name="T_Chu_dieu11-08" xfId="7216"/>
    <cellStyle name="T_Chuan bi dau tu nam 2008" xfId="7217"/>
    <cellStyle name="T_Chuan bi dau tu nam 2008_131114- Bieu giao du toan CTMTQG 2014 giao" xfId="7218"/>
    <cellStyle name="T_Chuan bi dau tu nam 2008_CQ XAC DINH MAT BANG 2016 (Quảng Trị)" xfId="7219"/>
    <cellStyle name="T_Chuan bi dau tu nam 2008_CQ XAC DINH MAT BANG 2016 Thanh Hoa" xfId="7220"/>
    <cellStyle name="T_CHUYEN TUAN PHU CAP DANG UY VIEN" xfId="7221"/>
    <cellStyle name="T_CHUYEN TUAN PHU CAP DANG UY VIEN 2" xfId="7222"/>
    <cellStyle name="T_CHUYEN TUAN PHU CAP DANG UY VIEN 2_Thành phố-Nhu cau CCTL 2016" xfId="7223"/>
    <cellStyle name="T_CHUYEN TUAN PHU CAP DANG UY VIEN_1. DU TOAN CHI 2014_KHOI QH-PX (duthao).10.10" xfId="7224"/>
    <cellStyle name="T_CHUYEN TUAN PHU CAP DANG UY VIEN_1. DU TOAN CHI 2014_KHOI QH-PX (duthao).10.10_Thành phố-Nhu cau CCTL 2016" xfId="7225"/>
    <cellStyle name="T_CHUYEN TUAN PHU CAP DANG UY VIEN_1. DU TOAN CHI 2014_KHOI QH-PX (duthao).9.10(hop LC)-sua" xfId="7226"/>
    <cellStyle name="T_CHUYEN TUAN PHU CAP DANG UY VIEN_1. DU TOAN CHI 2014_KHOI QH-PX (duthao).9.10(hop LC)-sua_Thành phố-Nhu cau CCTL 2016" xfId="7227"/>
    <cellStyle name="T_CHUYEN TUAN PHU CAP DANG UY VIEN_2. Cac chinh sach an sinh DT2012, XD DT2013 (Q.H)" xfId="7228"/>
    <cellStyle name="T_CHUYEN TUAN PHU CAP DANG UY VIEN_2. Cac chinh sach an sinh DT2012, XD DT2013 (Q.H)_Thành phố-Nhu cau CCTL 2016" xfId="7229"/>
    <cellStyle name="T_CHUYEN TUAN PHU CAP DANG UY VIEN_4. Cac Phu luc co so tinh DT_2012 (ngocthu)" xfId="7230"/>
    <cellStyle name="T_CHUYEN TUAN PHU CAP DANG UY VIEN_4. Cac Phu luc co so tinh DT_2012 (ngocthu)_Thành phố-Nhu cau CCTL 2016" xfId="7231"/>
    <cellStyle name="T_CHUYEN TUAN PHU CAP DANG UY VIEN_4. Cac Phu luc co so tinh DT_2012 (ngocthu)-a" xfId="7232"/>
    <cellStyle name="T_CHUYEN TUAN PHU CAP DANG UY VIEN_4. Cac Phu luc co so tinh DT_2012 (ngocthu)-a_Thành phố-Nhu cau CCTL 2016" xfId="7233"/>
    <cellStyle name="T_CHUYEN TUAN PHU CAP DANG UY VIEN_4. Cac Phu luc co so tinh DT_2012 (ngocthu)-chinhthuc" xfId="7234"/>
    <cellStyle name="T_CHUYEN TUAN PHU CAP DANG UY VIEN_4. Cac Phu luc co so tinh DT_2012 (ngocthu)-chinhthuc_Thành phố-Nhu cau CCTL 2016" xfId="7235"/>
    <cellStyle name="T_CHUYEN TUAN PHU CAP DANG UY VIEN_4.BIEU MAU CAC PHU LUC CO SO TINH DT_2012 (ngocthu)" xfId="7236"/>
    <cellStyle name="T_CHUYEN TUAN PHU CAP DANG UY VIEN_4.BIEU MAU CAC PHU LUC CO SO TINH DT_2012 (ngocthu).a" xfId="7237"/>
    <cellStyle name="T_CHUYEN TUAN PHU CAP DANG UY VIEN_4.BIEU MAU CAC PHU LUC CO SO TINH DT_2012 (ngocthu).a_Thành phố-Nhu cau CCTL 2016" xfId="7238"/>
    <cellStyle name="T_CHUYEN TUAN PHU CAP DANG UY VIEN_4.BIEU MAU CAC PHU LUC CO SO TINH DT_2012 (ngocthu)_Thành phố-Nhu cau CCTL 2016" xfId="7239"/>
    <cellStyle name="T_CHUYEN TUAN PHU CAP DANG UY VIEN_BIEU MAU CAC PHU LUC CO SO TINH DT_2011" xfId="7240"/>
    <cellStyle name="T_CHUYEN TUAN PHU CAP DANG UY VIEN_BIEU MAU CAC PHU LUC CO SO TINH DT_2011_Thành phố-Nhu cau CCTL 2016" xfId="7241"/>
    <cellStyle name="T_CHUYEN TUAN PHU CAP DANG UY VIEN_BIEU MAU CAC PHU LUC CO SO TINH DT_2012" xfId="7242"/>
    <cellStyle name="T_CHUYEN TUAN PHU CAP DANG UY VIEN_BIEU MAU CAC PHU LUC CO SO TINH DT_2012_Thành phố-Nhu cau CCTL 2016" xfId="7243"/>
    <cellStyle name="T_CHUYEN TUAN PHU CAP DANG UY VIEN_BIEU MAU XAY DUNG DU TOAN 2013 (DU THAO n)" xfId="7244"/>
    <cellStyle name="T_CHUYEN TUAN PHU CAP DANG UY VIEN_BIEU MAU XAY DUNG DU TOAN 2013 (DU THAO n)_Thành phố-Nhu cau CCTL 2016" xfId="7245"/>
    <cellStyle name="T_CHUYEN TUAN PHU CAP DANG UY VIEN_Book1" xfId="7246"/>
    <cellStyle name="T_CHUYEN TUAN PHU CAP DANG UY VIEN_Book1_Thành phố-Nhu cau CCTL 2016" xfId="7247"/>
    <cellStyle name="T_CHUYEN TUAN PHU CAP DANG UY VIEN_Book3" xfId="7248"/>
    <cellStyle name="T_CHUYEN TUAN PHU CAP DANG UY VIEN_Book3_Thành phố-Nhu cau CCTL 2016" xfId="7249"/>
    <cellStyle name="T_CHUYEN TUAN PHU CAP DANG UY VIEN_Co so tinh su nghiep giao duc (chinh thuc)" xfId="7250"/>
    <cellStyle name="T_CHUYEN TUAN PHU CAP DANG UY VIEN_Co so tinh su nghiep giao duc (chinh thuc)_Thành phố-Nhu cau CCTL 2016" xfId="7251"/>
    <cellStyle name="T_CHUYEN TUAN PHU CAP DANG UY VIEN_DU TOAN 2012_KHOI QH-PX (02-12-2011) QUYNH" xfId="7252"/>
    <cellStyle name="T_CHUYEN TUAN PHU CAP DANG UY VIEN_DU TOAN 2012_KHOI QH-PX (02-12-2011) QUYNH_Thành phố-Nhu cau CCTL 2016" xfId="7253"/>
    <cellStyle name="T_CHUYEN TUAN PHU CAP DANG UY VIEN_DU TOAN 2012_KHOI QH-PX (30-11-2011)" xfId="7254"/>
    <cellStyle name="T_CHUYEN TUAN PHU CAP DANG UY VIEN_DU TOAN 2012_KHOI QH-PX (30-11-2011)_Thành phố-Nhu cau CCTL 2016" xfId="7255"/>
    <cellStyle name="T_CHUYEN TUAN PHU CAP DANG UY VIEN_DU TOAN 2012_KHOI QH-PX (Ngay 08-12-2011)" xfId="7256"/>
    <cellStyle name="T_CHUYEN TUAN PHU CAP DANG UY VIEN_DU TOAN 2012_KHOI QH-PX (Ngay 08-12-2011)_Thành phố-Nhu cau CCTL 2016" xfId="7257"/>
    <cellStyle name="T_CHUYEN TUAN PHU CAP DANG UY VIEN_DU TOAN 2012_KHOI QH-PX (Ngay 17-11-2011)" xfId="7258"/>
    <cellStyle name="T_CHUYEN TUAN PHU CAP DANG UY VIEN_DU TOAN 2012_KHOI QH-PX (Ngay 17-11-2011)_Thành phố-Nhu cau CCTL 2016" xfId="7259"/>
    <cellStyle name="T_CHUYEN TUAN PHU CAP DANG UY VIEN_DU TOAN 2012_KHOI QH-PX (Ngay 28-11-2011)" xfId="7260"/>
    <cellStyle name="T_CHUYEN TUAN PHU CAP DANG UY VIEN_DU TOAN 2012_KHOI QH-PX (Ngay 28-11-2011)_Thành phố-Nhu cau CCTL 2016" xfId="7261"/>
    <cellStyle name="T_CHUYEN TUAN PHU CAP DANG UY VIEN_DU TOAN CHI 2012_KHOI QH-PX (08-12-2011)" xfId="7262"/>
    <cellStyle name="T_CHUYEN TUAN PHU CAP DANG UY VIEN_DU TOAN CHI 2012_KHOI QH-PX (08-12-2011)_Thành phố-Nhu cau CCTL 2016" xfId="7263"/>
    <cellStyle name="T_CHUYEN TUAN PHU CAP DANG UY VIEN_DU TOAN CHI 2012_KHOI QH-PX (13-12-2011-Hoan chinh theo y kien anh Dung)" xfId="7264"/>
    <cellStyle name="T_CHUYEN TUAN PHU CAP DANG UY VIEN_DU TOAN CHI 2012_KHOI QH-PX (13-12-2011-Hoan chinh theo y kien anh Dung)_Thành phố-Nhu cau CCTL 2016" xfId="7265"/>
    <cellStyle name="T_CHUYEN TUAN PHU CAP DANG UY VIEN_So lieu co ban" xfId="7266"/>
    <cellStyle name="T_CHUYEN TUAN PHU CAP DANG UY VIEN_So lieu co ban_Thành phố-Nhu cau CCTL 2016" xfId="7267"/>
    <cellStyle name="T_CHUYEN TUAN PHU CAP DANG UY VIEN_Thành phố-Nhu cau CCTL 2016" xfId="7268"/>
    <cellStyle name="T_Copy of Bao cao  XDCB 7 thang nam 2008_So KH&amp;DT SUA" xfId="7269"/>
    <cellStyle name="T_Copy of Bao cao  XDCB 7 thang nam 2008_So KH&amp;DT SUA_131114- Bieu giao du toan CTMTQG 2014 giao" xfId="7270"/>
    <cellStyle name="T_Copy of Bao cao  XDCB 7 thang nam 2008_So KH&amp;DT SUA_CQ XAC DINH MAT BANG 2016 (Quảng Trị)" xfId="7271"/>
    <cellStyle name="T_Copy of Bao cao  XDCB 7 thang nam 2008_So KH&amp;DT SUA_CQ XAC DINH MAT BANG 2016 Thanh Hoa" xfId="7272"/>
    <cellStyle name="T_CPK" xfId="7273"/>
    <cellStyle name="T_CPK_131114- Bieu giao du toan CTMTQG 2014 giao" xfId="7274"/>
    <cellStyle name="T_CPK_CQ XAC DINH MAT BANG 2016 (Quảng Trị)" xfId="7275"/>
    <cellStyle name="T_CPK_CQ XAC DINH MAT BANG 2016 Thanh Hoa" xfId="7276"/>
    <cellStyle name="T_CQ XAC DINH MAT BANG 2016 (Quảng Trị)" xfId="7277"/>
    <cellStyle name="T_CQ XAC DINH MAT BANG 2016 Thanh Hoa" xfId="7278"/>
    <cellStyle name="T_CtBa_2905" xfId="7279"/>
    <cellStyle name="T_CtBa_2905_Bo2107" xfId="7280"/>
    <cellStyle name="T_CtBa_2905_Chu_dieu11-08" xfId="7281"/>
    <cellStyle name="T_CTMTQG 2008" xfId="7282"/>
    <cellStyle name="T_CTMTQG 2008_131114- Bieu giao du toan CTMTQG 2014 giao" xfId="7283"/>
    <cellStyle name="T_CTMTQG 2008_Bieu mau danh muc du an thuoc CTMTQG nam 2008" xfId="7284"/>
    <cellStyle name="T_CTMTQG 2008_Bieu mau danh muc du an thuoc CTMTQG nam 2008_131114- Bieu giao du toan CTMTQG 2014 giao" xfId="7285"/>
    <cellStyle name="T_CTMTQG 2008_Bieu mau danh muc du an thuoc CTMTQG nam 2008_CQ XAC DINH MAT BANG 2016 (Quảng Trị)" xfId="7286"/>
    <cellStyle name="T_CTMTQG 2008_Bieu mau danh muc du an thuoc CTMTQG nam 2008_CQ XAC DINH MAT BANG 2016 Thanh Hoa" xfId="7287"/>
    <cellStyle name="T_CTMTQG 2008_CQ XAC DINH MAT BANG 2016 (Quảng Trị)" xfId="7288"/>
    <cellStyle name="T_CTMTQG 2008_CQ XAC DINH MAT BANG 2016 Thanh Hoa" xfId="7289"/>
    <cellStyle name="T_CTMTQG 2008_Hi-Tong hop KQ phan bo KH nam 08- LD fong giao 15-11-08" xfId="7290"/>
    <cellStyle name="T_CTMTQG 2008_Hi-Tong hop KQ phan bo KH nam 08- LD fong giao 15-11-08_131114- Bieu giao du toan CTMTQG 2014 giao" xfId="7291"/>
    <cellStyle name="T_CTMTQG 2008_Hi-Tong hop KQ phan bo KH nam 08- LD fong giao 15-11-08_CQ XAC DINH MAT BANG 2016 (Quảng Trị)" xfId="7292"/>
    <cellStyle name="T_CTMTQG 2008_Hi-Tong hop KQ phan bo KH nam 08- LD fong giao 15-11-08_CQ XAC DINH MAT BANG 2016 Thanh Hoa" xfId="7293"/>
    <cellStyle name="T_CTMTQG 2008_Ket qua thuc hien nam 2008" xfId="7294"/>
    <cellStyle name="T_CTMTQG 2008_Ket qua thuc hien nam 2008_131114- Bieu giao du toan CTMTQG 2014 giao" xfId="7295"/>
    <cellStyle name="T_CTMTQG 2008_Ket qua thuc hien nam 2008_CQ XAC DINH MAT BANG 2016 (Quảng Trị)" xfId="7296"/>
    <cellStyle name="T_CTMTQG 2008_Ket qua thuc hien nam 2008_CQ XAC DINH MAT BANG 2016 Thanh Hoa" xfId="7297"/>
    <cellStyle name="T_CTMTQG 2008_KH XDCB_2008 lan 1" xfId="7298"/>
    <cellStyle name="T_CTMTQG 2008_KH XDCB_2008 lan 1 sua ngay 27-10" xfId="7299"/>
    <cellStyle name="T_CTMTQG 2008_KH XDCB_2008 lan 1 sua ngay 27-10_131114- Bieu giao du toan CTMTQG 2014 giao" xfId="7300"/>
    <cellStyle name="T_CTMTQG 2008_KH XDCB_2008 lan 1 sua ngay 27-10_CQ XAC DINH MAT BANG 2016 (Quảng Trị)" xfId="7301"/>
    <cellStyle name="T_CTMTQG 2008_KH XDCB_2008 lan 1 sua ngay 27-10_CQ XAC DINH MAT BANG 2016 Thanh Hoa" xfId="7302"/>
    <cellStyle name="T_CTMTQG 2008_KH XDCB_2008 lan 1_131114- Bieu giao du toan CTMTQG 2014 giao" xfId="7303"/>
    <cellStyle name="T_CTMTQG 2008_KH XDCB_2008 lan 1_CQ XAC DINH MAT BANG 2016 (Quảng Trị)" xfId="7304"/>
    <cellStyle name="T_CTMTQG 2008_KH XDCB_2008 lan 1_CQ XAC DINH MAT BANG 2016 Thanh Hoa" xfId="7305"/>
    <cellStyle name="T_CTMTQG 2008_KH XDCB_2008 lan 2 sua ngay 10-11" xfId="7306"/>
    <cellStyle name="T_CTMTQG 2008_KH XDCB_2008 lan 2 sua ngay 10-11_131114- Bieu giao du toan CTMTQG 2014 giao" xfId="7307"/>
    <cellStyle name="T_CTMTQG 2008_KH XDCB_2008 lan 2 sua ngay 10-11_CQ XAC DINH MAT BANG 2016 (Quảng Trị)" xfId="7308"/>
    <cellStyle name="T_CTMTQG 2008_KH XDCB_2008 lan 2 sua ngay 10-11_CQ XAC DINH MAT BANG 2016 Thanh Hoa" xfId="7309"/>
    <cellStyle name="T_CTMTQG 2015" xfId="7310"/>
    <cellStyle name="T_cuong sua 9.10" xfId="7311"/>
    <cellStyle name="T_CVDS km 663+273 duyet" xfId="7312"/>
    <cellStyle name="T_CVDSvaDB km 652+852" xfId="7313"/>
    <cellStyle name="T_danh sach chua nop bcao trung bay sua chua  tinh den 1-3-06" xfId="7314"/>
    <cellStyle name="T_danh sach chua nop bcao trung bay sua chua  tinh den 1-3-06_Bieu bang TLP 2016 huyện Lộc Hà 2" xfId="7315"/>
    <cellStyle name="T_danh sach chua nop bcao trung bay sua chua  tinh den 1-3-06_Budget schedule 1H08_Acc dept" xfId="7316"/>
    <cellStyle name="T_danh sach chua nop bcao trung bay sua chua  tinh den 1-3-06_Budget schedule 1H08_Acc dept_Bieu bang TLP 2016 huyện Lộc Hà 2" xfId="7317"/>
    <cellStyle name="T_danh sach chua nop bcao trung bay sua chua  tinh den 1-3-06_Budget schedule 1H08_Acc dept_PL bien phap cong trinh 22.9.2016" xfId="7318"/>
    <cellStyle name="T_danh sach chua nop bcao trung bay sua chua  tinh den 1-3-06_Budget schedule 1H08_Acc dept_TLP 2016 sửa lại gui STC 21.9.2016" xfId="7319"/>
    <cellStyle name="T_danh sach chua nop bcao trung bay sua chua  tinh den 1-3-06_PL bien phap cong trinh 22.9.2016" xfId="7320"/>
    <cellStyle name="T_danh sach chua nop bcao trung bay sua chua  tinh den 1-3-06_Purchase moi - 090504" xfId="7321"/>
    <cellStyle name="T_danh sach chua nop bcao trung bay sua chua  tinh den 1-3-06_Purchase moi - 090504_Bieu bang TLP 2016 huyện Lộc Hà 2" xfId="7322"/>
    <cellStyle name="T_danh sach chua nop bcao trung bay sua chua  tinh den 1-3-06_Purchase moi - 090504_PL bien phap cong trinh 22.9.2016" xfId="7323"/>
    <cellStyle name="T_danh sach chua nop bcao trung bay sua chua  tinh den 1-3-06_Purchase moi - 090504_TLP 2016 sửa lại gui STC 21.9.2016" xfId="7324"/>
    <cellStyle name="T_danh sach chua nop bcao trung bay sua chua  tinh den 1-3-06_ra soat phan cap 1 (cuoi in ra)" xfId="7325"/>
    <cellStyle name="T_danh sach chua nop bcao trung bay sua chua  tinh den 1-3-06_Report preparation" xfId="7326"/>
    <cellStyle name="T_danh sach chua nop bcao trung bay sua chua  tinh den 1-3-06_Report preparation_Bieu bang TLP 2016 huyện Lộc Hà 2" xfId="7327"/>
    <cellStyle name="T_danh sach chua nop bcao trung bay sua chua  tinh den 1-3-06_Report preparation_PL bien phap cong trinh 22.9.2016" xfId="7328"/>
    <cellStyle name="T_danh sach chua nop bcao trung bay sua chua  tinh den 1-3-06_Report preparation_TLP 2016 sửa lại gui STC 21.9.2016" xfId="7329"/>
    <cellStyle name="T_danh sach chua nop bcao trung bay sua chua  tinh den 1-3-06_TLP 2016 sửa lại gui STC 21.9.2016" xfId="7330"/>
    <cellStyle name="T_Danh sach KH TB MilkYomilk Yao  Smart chu ky 2-Vinh Thang" xfId="7331"/>
    <cellStyle name="T_Danh sach KH TB MilkYomilk Yao  Smart chu ky 2-Vinh Thang_Bieu bang TLP 2016 huyện Lộc Hà 2" xfId="7332"/>
    <cellStyle name="T_Danh sach KH TB MilkYomilk Yao  Smart chu ky 2-Vinh Thang_Budget schedule 1H08_Acc dept" xfId="7333"/>
    <cellStyle name="T_Danh sach KH TB MilkYomilk Yao  Smart chu ky 2-Vinh Thang_Budget schedule 1H08_Acc dept_Bieu bang TLP 2016 huyện Lộc Hà 2" xfId="7334"/>
    <cellStyle name="T_Danh sach KH TB MilkYomilk Yao  Smart chu ky 2-Vinh Thang_Budget schedule 1H08_Acc dept_PL bien phap cong trinh 22.9.2016" xfId="7335"/>
    <cellStyle name="T_Danh sach KH TB MilkYomilk Yao  Smart chu ky 2-Vinh Thang_Budget schedule 1H08_Acc dept_TLP 2016 sửa lại gui STC 21.9.2016" xfId="7336"/>
    <cellStyle name="T_Danh sach KH TB MilkYomilk Yao  Smart chu ky 2-Vinh Thang_PL bien phap cong trinh 22.9.2016" xfId="7337"/>
    <cellStyle name="T_Danh sach KH TB MilkYomilk Yao  Smart chu ky 2-Vinh Thang_Purchase moi - 090504" xfId="7338"/>
    <cellStyle name="T_Danh sach KH TB MilkYomilk Yao  Smart chu ky 2-Vinh Thang_Purchase moi - 090504_Bieu bang TLP 2016 huyện Lộc Hà 2" xfId="7339"/>
    <cellStyle name="T_Danh sach KH TB MilkYomilk Yao  Smart chu ky 2-Vinh Thang_Purchase moi - 090504_PL bien phap cong trinh 22.9.2016" xfId="7340"/>
    <cellStyle name="T_Danh sach KH TB MilkYomilk Yao  Smart chu ky 2-Vinh Thang_Purchase moi - 090504_TLP 2016 sửa lại gui STC 21.9.2016" xfId="7341"/>
    <cellStyle name="T_Danh sach KH TB MilkYomilk Yao  Smart chu ky 2-Vinh Thang_ra soat phan cap 1 (cuoi in ra)" xfId="7342"/>
    <cellStyle name="T_Danh sach KH TB MilkYomilk Yao  Smart chu ky 2-Vinh Thang_Report preparation" xfId="7343"/>
    <cellStyle name="T_Danh sach KH TB MilkYomilk Yao  Smart chu ky 2-Vinh Thang_Report preparation_Bieu bang TLP 2016 huyện Lộc Hà 2" xfId="7344"/>
    <cellStyle name="T_Danh sach KH TB MilkYomilk Yao  Smart chu ky 2-Vinh Thang_Report preparation_PL bien phap cong trinh 22.9.2016" xfId="7345"/>
    <cellStyle name="T_Danh sach KH TB MilkYomilk Yao  Smart chu ky 2-Vinh Thang_Report preparation_TLP 2016 sửa lại gui STC 21.9.2016" xfId="7346"/>
    <cellStyle name="T_Danh sach KH TB MilkYomilk Yao  Smart chu ky 2-Vinh Thang_TLP 2016 sửa lại gui STC 21.9.2016" xfId="7347"/>
    <cellStyle name="T_Danh sach KH trung bay MilkYomilk co ke chu ky 2-Vinh Thang" xfId="7348"/>
    <cellStyle name="T_Danh sach KH trung bay MilkYomilk co ke chu ky 2-Vinh Thang_Bieu bang TLP 2016 huyện Lộc Hà 2" xfId="7349"/>
    <cellStyle name="T_Danh sach KH trung bay MilkYomilk co ke chu ky 2-Vinh Thang_Budget schedule 1H08_Acc dept" xfId="7350"/>
    <cellStyle name="T_Danh sach KH trung bay MilkYomilk co ke chu ky 2-Vinh Thang_Budget schedule 1H08_Acc dept_Bieu bang TLP 2016 huyện Lộc Hà 2" xfId="7351"/>
    <cellStyle name="T_Danh sach KH trung bay MilkYomilk co ke chu ky 2-Vinh Thang_Budget schedule 1H08_Acc dept_PL bien phap cong trinh 22.9.2016" xfId="7352"/>
    <cellStyle name="T_Danh sach KH trung bay MilkYomilk co ke chu ky 2-Vinh Thang_Budget schedule 1H08_Acc dept_TLP 2016 sửa lại gui STC 21.9.2016" xfId="7353"/>
    <cellStyle name="T_Danh sach KH trung bay MilkYomilk co ke chu ky 2-Vinh Thang_PL bien phap cong trinh 22.9.2016" xfId="7354"/>
    <cellStyle name="T_Danh sach KH trung bay MilkYomilk co ke chu ky 2-Vinh Thang_Purchase moi - 090504" xfId="7355"/>
    <cellStyle name="T_Danh sach KH trung bay MilkYomilk co ke chu ky 2-Vinh Thang_Purchase moi - 090504_Bieu bang TLP 2016 huyện Lộc Hà 2" xfId="7356"/>
    <cellStyle name="T_Danh sach KH trung bay MilkYomilk co ke chu ky 2-Vinh Thang_Purchase moi - 090504_PL bien phap cong trinh 22.9.2016" xfId="7357"/>
    <cellStyle name="T_Danh sach KH trung bay MilkYomilk co ke chu ky 2-Vinh Thang_Purchase moi - 090504_TLP 2016 sửa lại gui STC 21.9.2016" xfId="7358"/>
    <cellStyle name="T_Danh sach KH trung bay MilkYomilk co ke chu ky 2-Vinh Thang_ra soat phan cap 1 (cuoi in ra)" xfId="7359"/>
    <cellStyle name="T_Danh sach KH trung bay MilkYomilk co ke chu ky 2-Vinh Thang_Report preparation" xfId="7360"/>
    <cellStyle name="T_Danh sach KH trung bay MilkYomilk co ke chu ky 2-Vinh Thang_Report preparation_Bieu bang TLP 2016 huyện Lộc Hà 2" xfId="7361"/>
    <cellStyle name="T_Danh sach KH trung bay MilkYomilk co ke chu ky 2-Vinh Thang_Report preparation_PL bien phap cong trinh 22.9.2016" xfId="7362"/>
    <cellStyle name="T_Danh sach KH trung bay MilkYomilk co ke chu ky 2-Vinh Thang_Report preparation_TLP 2016 sửa lại gui STC 21.9.2016" xfId="7363"/>
    <cellStyle name="T_Danh sach KH trung bay MilkYomilk co ke chu ky 2-Vinh Thang_TLP 2016 sửa lại gui STC 21.9.2016" xfId="7364"/>
    <cellStyle name="T_danh sach Thi cu kem TT" xfId="7365"/>
    <cellStyle name="T_DCG TT09 G2 3.12.2007" xfId="7366"/>
    <cellStyle name="T_DCG TT09 G2 3.12.2007 2" xfId="7367"/>
    <cellStyle name="T_DCG TT09 G2 3.12.2007_TONG HOP QUYET TOAN THANH PHO 2013" xfId="7368"/>
    <cellStyle name="T_DCKS-Tram Ha Tay-trinh" xfId="7369"/>
    <cellStyle name="T_DCKS-Tram Ha Tay-trinh 2" xfId="7370"/>
    <cellStyle name="T_DCKS-Tram Ha Tay-trinh_TONG HOP QUYET TOAN THANH PHO 2013" xfId="7371"/>
    <cellStyle name="T_DDK-04" xfId="7372"/>
    <cellStyle name="T_De_cuong_chi phi KSTK" xfId="7373"/>
    <cellStyle name="T_denbu" xfId="7374"/>
    <cellStyle name="T_denbu 2" xfId="7375"/>
    <cellStyle name="T_denbu_5. Du toan dien chieu sang" xfId="7376"/>
    <cellStyle name="T_denbu_TONG HOP QUYET TOAN THANH PHO 2013" xfId="7377"/>
    <cellStyle name="T_DIỆN TÍCH HỢP ĐỒNG 2015 (23-1-15) (oke)" xfId="7378"/>
    <cellStyle name="T_dieu chinh theo TT so03 -TB234 ngay 8-4" xfId="7379"/>
    <cellStyle name="T_Don gia Goi thau so 1 (872)" xfId="7380"/>
    <cellStyle name="T_downPP XD DINH MUC 2010-(19.5.2010)" xfId="7381"/>
    <cellStyle name="T_downPP XD DINH MUC 2010-(19.5.2010) 2" xfId="7382"/>
    <cellStyle name="T_downPP XD DINH MUC 2010-(19.5.2010) 2_Thành phố-Nhu cau CCTL 2016" xfId="7383"/>
    <cellStyle name="T_downPP XD DINH MUC 2010-(19.5.2010)_1. DU TOAN CHI 2014_KHOI QH-PX (duthao).10.10" xfId="7384"/>
    <cellStyle name="T_downPP XD DINH MUC 2010-(19.5.2010)_1. DU TOAN CHI 2014_KHOI QH-PX (duthao).10.10_Thành phố-Nhu cau CCTL 2016" xfId="7385"/>
    <cellStyle name="T_downPP XD DINH MUC 2010-(19.5.2010)_1. DU TOAN CHI 2014_KHOI QH-PX (duthao).9.10(hop LC)-sua" xfId="7386"/>
    <cellStyle name="T_downPP XD DINH MUC 2010-(19.5.2010)_1. DU TOAN CHI 2014_KHOI QH-PX (duthao).9.10(hop LC)-sua_Thành phố-Nhu cau CCTL 2016" xfId="7387"/>
    <cellStyle name="T_downPP XD DINH MUC 2010-(19.5.2010)_2. Cac chinh sach an sinh DT2012, XD DT2013 (Q.H)" xfId="7388"/>
    <cellStyle name="T_downPP XD DINH MUC 2010-(19.5.2010)_2. Cac chinh sach an sinh DT2012, XD DT2013 (Q.H)_Thành phố-Nhu cau CCTL 2016" xfId="7389"/>
    <cellStyle name="T_downPP XD DINH MUC 2010-(19.5.2010)_4. Cac Phu luc co so tinh DT_2012 (ngocthu)" xfId="7390"/>
    <cellStyle name="T_downPP XD DINH MUC 2010-(19.5.2010)_4. Cac Phu luc co so tinh DT_2012 (ngocthu)_Thành phố-Nhu cau CCTL 2016" xfId="7391"/>
    <cellStyle name="T_downPP XD DINH MUC 2010-(19.5.2010)_4. Cac Phu luc co so tinh DT_2012 (ngocthu)-a" xfId="7392"/>
    <cellStyle name="T_downPP XD DINH MUC 2010-(19.5.2010)_4. Cac Phu luc co so tinh DT_2012 (ngocthu)-a_Thành phố-Nhu cau CCTL 2016" xfId="7393"/>
    <cellStyle name="T_downPP XD DINH MUC 2010-(19.5.2010)_4. Cac Phu luc co so tinh DT_2012 (ngocthu)-chinhthuc" xfId="7394"/>
    <cellStyle name="T_downPP XD DINH MUC 2010-(19.5.2010)_4. Cac Phu luc co so tinh DT_2012 (ngocthu)-chinhthuc_Thành phố-Nhu cau CCTL 2016" xfId="7395"/>
    <cellStyle name="T_downPP XD DINH MUC 2010-(19.5.2010)_4.BIEU MAU CAC PHU LUC CO SO TINH DT_2012 (ngocthu)" xfId="7396"/>
    <cellStyle name="T_downPP XD DINH MUC 2010-(19.5.2010)_4.BIEU MAU CAC PHU LUC CO SO TINH DT_2012 (ngocthu).a" xfId="7397"/>
    <cellStyle name="T_downPP XD DINH MUC 2010-(19.5.2010)_4.BIEU MAU CAC PHU LUC CO SO TINH DT_2012 (ngocthu).a_Thành phố-Nhu cau CCTL 2016" xfId="7398"/>
    <cellStyle name="T_downPP XD DINH MUC 2010-(19.5.2010)_4.BIEU MAU CAC PHU LUC CO SO TINH DT_2012 (ngocthu)_Thành phố-Nhu cau CCTL 2016" xfId="7399"/>
    <cellStyle name="T_downPP XD DINH MUC 2010-(19.5.2010)_BIEU MAU CAC PHU LUC CO SO TINH DT_2011" xfId="7400"/>
    <cellStyle name="T_downPP XD DINH MUC 2010-(19.5.2010)_BIEU MAU CAC PHU LUC CO SO TINH DT_2011_Thành phố-Nhu cau CCTL 2016" xfId="7401"/>
    <cellStyle name="T_downPP XD DINH MUC 2010-(19.5.2010)_BIEU MAU CAC PHU LUC CO SO TINH DT_2012" xfId="7402"/>
    <cellStyle name="T_downPP XD DINH MUC 2010-(19.5.2010)_BIEU MAU CAC PHU LUC CO SO TINH DT_2012_Thành phố-Nhu cau CCTL 2016" xfId="7403"/>
    <cellStyle name="T_downPP XD DINH MUC 2010-(19.5.2010)_BIEU MAU XAY DUNG DU TOAN 2013 (DU THAO n)" xfId="7404"/>
    <cellStyle name="T_downPP XD DINH MUC 2010-(19.5.2010)_BIEU MAU XAY DUNG DU TOAN 2013 (DU THAO n)_Thành phố-Nhu cau CCTL 2016" xfId="7405"/>
    <cellStyle name="T_downPP XD DINH MUC 2010-(19.5.2010)_Book1" xfId="7406"/>
    <cellStyle name="T_downPP XD DINH MUC 2010-(19.5.2010)_Book1_Thành phố-Nhu cau CCTL 2016" xfId="7407"/>
    <cellStyle name="T_downPP XD DINH MUC 2010-(19.5.2010)_Book3" xfId="7408"/>
    <cellStyle name="T_downPP XD DINH MUC 2010-(19.5.2010)_Book3_Thành phố-Nhu cau CCTL 2016" xfId="7409"/>
    <cellStyle name="T_downPP XD DINH MUC 2010-(19.5.2010)_Co so tinh su nghiep giao duc (chinh thuc)" xfId="7410"/>
    <cellStyle name="T_downPP XD DINH MUC 2010-(19.5.2010)_Co so tinh su nghiep giao duc (chinh thuc)_Thành phố-Nhu cau CCTL 2016" xfId="7411"/>
    <cellStyle name="T_downPP XD DINH MUC 2010-(19.5.2010)_DU TOAN 2012_KHOI QH-PX (02-12-2011) QUYNH" xfId="7412"/>
    <cellStyle name="T_downPP XD DINH MUC 2010-(19.5.2010)_DU TOAN 2012_KHOI QH-PX (02-12-2011) QUYNH_Thành phố-Nhu cau CCTL 2016" xfId="7413"/>
    <cellStyle name="T_downPP XD DINH MUC 2010-(19.5.2010)_DU TOAN 2012_KHOI QH-PX (30-11-2011)" xfId="7414"/>
    <cellStyle name="T_downPP XD DINH MUC 2010-(19.5.2010)_DU TOAN 2012_KHOI QH-PX (30-11-2011)_Thành phố-Nhu cau CCTL 2016" xfId="7415"/>
    <cellStyle name="T_downPP XD DINH MUC 2010-(19.5.2010)_DU TOAN 2012_KHOI QH-PX (Ngay 08-12-2011)" xfId="7416"/>
    <cellStyle name="T_downPP XD DINH MUC 2010-(19.5.2010)_DU TOAN 2012_KHOI QH-PX (Ngay 08-12-2011)_Thành phố-Nhu cau CCTL 2016" xfId="7417"/>
    <cellStyle name="T_downPP XD DINH MUC 2010-(19.5.2010)_DU TOAN 2012_KHOI QH-PX (Ngay 17-11-2011)" xfId="7418"/>
    <cellStyle name="T_downPP XD DINH MUC 2010-(19.5.2010)_DU TOAN 2012_KHOI QH-PX (Ngay 17-11-2011)_Thành phố-Nhu cau CCTL 2016" xfId="7419"/>
    <cellStyle name="T_downPP XD DINH MUC 2010-(19.5.2010)_DU TOAN 2012_KHOI QH-PX (Ngay 28-11-2011)" xfId="7420"/>
    <cellStyle name="T_downPP XD DINH MUC 2010-(19.5.2010)_DU TOAN 2012_KHOI QH-PX (Ngay 28-11-2011)_Thành phố-Nhu cau CCTL 2016" xfId="7421"/>
    <cellStyle name="T_downPP XD DINH MUC 2010-(19.5.2010)_DU TOAN CHI 2012_KHOI QH-PX (08-12-2011)" xfId="7422"/>
    <cellStyle name="T_downPP XD DINH MUC 2010-(19.5.2010)_DU TOAN CHI 2012_KHOI QH-PX (08-12-2011)_Thành phố-Nhu cau CCTL 2016" xfId="7423"/>
    <cellStyle name="T_downPP XD DINH MUC 2010-(19.5.2010)_DU TOAN CHI 2012_KHOI QH-PX (13-12-2011-Hoan chinh theo y kien anh Dung)" xfId="7424"/>
    <cellStyle name="T_downPP XD DINH MUC 2010-(19.5.2010)_DU TOAN CHI 2012_KHOI QH-PX (13-12-2011-Hoan chinh theo y kien anh Dung)_Thành phố-Nhu cau CCTL 2016" xfId="7425"/>
    <cellStyle name="T_downPP XD DINH MUC 2010-(19.5.2010)_So lieu co ban" xfId="7426"/>
    <cellStyle name="T_downPP XD DINH MUC 2010-(19.5.2010)_So lieu co ban_Thành phố-Nhu cau CCTL 2016" xfId="7427"/>
    <cellStyle name="T_downPP XD DINH MUC 2010-(19.5.2010)_Thành phố-Nhu cau CCTL 2016" xfId="7428"/>
    <cellStyle name="T_DS CB, GV tiep nhan , thuyên chuyển 2012-2013" xfId="7429"/>
    <cellStyle name="T_DS CB, GV tiep nhan , thuyên chuyển 2012-2013_T-Bao cao chi 6 thang" xfId="7430"/>
    <cellStyle name="T_DS CB, GV tiep nhan , thuyên chuyển 2012-2013_T-Bao cao chi 6 thang 2" xfId="7431"/>
    <cellStyle name="T_DSACH MILK YO MILK CK 2 M.BAC" xfId="7432"/>
    <cellStyle name="T_DSACH MILK YO MILK CK 2 M.BAC_Analysis Transport" xfId="7433"/>
    <cellStyle name="T_DSACH MILK YO MILK CK 2 M.BAC_Analysis Transport_Bieu bang TLP 2016 huyện Lộc Hà 2" xfId="7434"/>
    <cellStyle name="T_DSACH MILK YO MILK CK 2 M.BAC_Analysis Transport_PL bien phap cong trinh 22.9.2016" xfId="7435"/>
    <cellStyle name="T_DSACH MILK YO MILK CK 2 M.BAC_Analysis Transport_TLP 2016 sửa lại gui STC 21.9.2016" xfId="7436"/>
    <cellStyle name="T_DSACH MILK YO MILK CK 2 M.BAC_Bieu bang TLP 2016 huyện Lộc Hà 2" xfId="7437"/>
    <cellStyle name="T_DSACH MILK YO MILK CK 2 M.BAC_Budget schedule 1H08_Acc dept" xfId="7438"/>
    <cellStyle name="T_DSACH MILK YO MILK CK 2 M.BAC_Budget schedule 1H08_Acc dept_Bieu bang TLP 2016 huyện Lộc Hà 2" xfId="7439"/>
    <cellStyle name="T_DSACH MILK YO MILK CK 2 M.BAC_Budget schedule 1H08_Acc dept_PL bien phap cong trinh 22.9.2016" xfId="7440"/>
    <cellStyle name="T_DSACH MILK YO MILK CK 2 M.BAC_Budget schedule 1H08_Acc dept_TLP 2016 sửa lại gui STC 21.9.2016" xfId="7441"/>
    <cellStyle name="T_DSACH MILK YO MILK CK 2 M.BAC_Calculate Plan 2008" xfId="7442"/>
    <cellStyle name="T_DSACH MILK YO MILK CK 2 M.BAC_Calculate Plan 2008_Bieu bang TLP 2016 huyện Lộc Hà 2" xfId="7443"/>
    <cellStyle name="T_DSACH MILK YO MILK CK 2 M.BAC_Calculate Plan 2008_PL bien phap cong trinh 22.9.2016" xfId="7444"/>
    <cellStyle name="T_DSACH MILK YO MILK CK 2 M.BAC_Calculate Plan 2008_TLP 2016 sửa lại gui STC 21.9.2016" xfId="7445"/>
    <cellStyle name="T_DSACH MILK YO MILK CK 2 M.BAC_PL bien phap cong trinh 22.9.2016" xfId="7446"/>
    <cellStyle name="T_DSACH MILK YO MILK CK 2 M.BAC_Purchase moi - 090504" xfId="7447"/>
    <cellStyle name="T_DSACH MILK YO MILK CK 2 M.BAC_Purchase moi - 090504_Bieu bang TLP 2016 huyện Lộc Hà 2" xfId="7448"/>
    <cellStyle name="T_DSACH MILK YO MILK CK 2 M.BAC_Purchase moi - 090504_PL bien phap cong trinh 22.9.2016" xfId="7449"/>
    <cellStyle name="T_DSACH MILK YO MILK CK 2 M.BAC_Purchase moi - 090504_TLP 2016 sửa lại gui STC 21.9.2016" xfId="7450"/>
    <cellStyle name="T_DSACH MILK YO MILK CK 2 M.BAC_ra soat phan cap 1 (cuoi in ra)" xfId="7451"/>
    <cellStyle name="T_DSACH MILK YO MILK CK 2 M.BAC_Report preparation" xfId="7452"/>
    <cellStyle name="T_DSACH MILK YO MILK CK 2 M.BAC_Report preparation_Bieu bang TLP 2016 huyện Lộc Hà 2" xfId="7453"/>
    <cellStyle name="T_DSACH MILK YO MILK CK 2 M.BAC_Report preparation_PL bien phap cong trinh 22.9.2016" xfId="7454"/>
    <cellStyle name="T_DSACH MILK YO MILK CK 2 M.BAC_Report preparation_TLP 2016 sửa lại gui STC 21.9.2016" xfId="7455"/>
    <cellStyle name="T_DSACH MILK YO MILK CK 2 M.BAC_Sale result 2008" xfId="7456"/>
    <cellStyle name="T_DSACH MILK YO MILK CK 2 M.BAC_Sale result 2008_Bieu bang TLP 2016 huyện Lộc Hà 2" xfId="7457"/>
    <cellStyle name="T_DSACH MILK YO MILK CK 2 M.BAC_Sale result 2008_PL bien phap cong trinh 22.9.2016" xfId="7458"/>
    <cellStyle name="T_DSACH MILK YO MILK CK 2 M.BAC_Sale result 2008_TLP 2016 sửa lại gui STC 21.9.2016" xfId="7459"/>
    <cellStyle name="T_DSACH MILK YO MILK CK 2 M.BAC_TLP 2016 sửa lại gui STC 21.9.2016" xfId="7460"/>
    <cellStyle name="T_DSKH Tbay Milk , Yomilk CK 2 Vu Thi Hanh" xfId="7461"/>
    <cellStyle name="T_DSKH Tbay Milk , Yomilk CK 2 Vu Thi Hanh_Bieu bang TLP 2016 huyện Lộc Hà 2" xfId="7462"/>
    <cellStyle name="T_DSKH Tbay Milk , Yomilk CK 2 Vu Thi Hanh_Budget schedule 1H08_Acc dept" xfId="7463"/>
    <cellStyle name="T_DSKH Tbay Milk , Yomilk CK 2 Vu Thi Hanh_Budget schedule 1H08_Acc dept_Bieu bang TLP 2016 huyện Lộc Hà 2" xfId="7464"/>
    <cellStyle name="T_DSKH Tbay Milk , Yomilk CK 2 Vu Thi Hanh_Budget schedule 1H08_Acc dept_PL bien phap cong trinh 22.9.2016" xfId="7465"/>
    <cellStyle name="T_DSKH Tbay Milk , Yomilk CK 2 Vu Thi Hanh_Budget schedule 1H08_Acc dept_TLP 2016 sửa lại gui STC 21.9.2016" xfId="7466"/>
    <cellStyle name="T_DSKH Tbay Milk , Yomilk CK 2 Vu Thi Hanh_PL bien phap cong trinh 22.9.2016" xfId="7467"/>
    <cellStyle name="T_DSKH Tbay Milk , Yomilk CK 2 Vu Thi Hanh_Purchase moi - 090504" xfId="7468"/>
    <cellStyle name="T_DSKH Tbay Milk , Yomilk CK 2 Vu Thi Hanh_Purchase moi - 090504_Bieu bang TLP 2016 huyện Lộc Hà 2" xfId="7469"/>
    <cellStyle name="T_DSKH Tbay Milk , Yomilk CK 2 Vu Thi Hanh_Purchase moi - 090504_PL bien phap cong trinh 22.9.2016" xfId="7470"/>
    <cellStyle name="T_DSKH Tbay Milk , Yomilk CK 2 Vu Thi Hanh_Purchase moi - 090504_TLP 2016 sửa lại gui STC 21.9.2016" xfId="7471"/>
    <cellStyle name="T_DSKH Tbay Milk , Yomilk CK 2 Vu Thi Hanh_ra soat phan cap 1 (cuoi in ra)" xfId="7472"/>
    <cellStyle name="T_DSKH Tbay Milk , Yomilk CK 2 Vu Thi Hanh_Report preparation" xfId="7473"/>
    <cellStyle name="T_DSKH Tbay Milk , Yomilk CK 2 Vu Thi Hanh_Report preparation_Bieu bang TLP 2016 huyện Lộc Hà 2" xfId="7474"/>
    <cellStyle name="T_DSKH Tbay Milk , Yomilk CK 2 Vu Thi Hanh_Report preparation_PL bien phap cong trinh 22.9.2016" xfId="7475"/>
    <cellStyle name="T_DSKH Tbay Milk , Yomilk CK 2 Vu Thi Hanh_Report preparation_TLP 2016 sửa lại gui STC 21.9.2016" xfId="7476"/>
    <cellStyle name="T_DSKH Tbay Milk , Yomilk CK 2 Vu Thi Hanh_TLP 2016 sửa lại gui STC 21.9.2016" xfId="7477"/>
    <cellStyle name="T_DT don vi cap TP nam 2010 (21.12.2009) bieu ngang_chinh thuc" xfId="7478"/>
    <cellStyle name="T_DT don vi cap TP nam 2010 (21.12.2009) bieu ngang_chinh thuc_2. Cac chinh sach an sinh DT2012, XD DT2013 (Q.H)" xfId="7479"/>
    <cellStyle name="T_DT don vi cap TP nam 2010 (21.12.2009) bieu ngang_chinh thuc_2. Cac chinh sach an sinh DT2012, XD DT2013 (Q.H)_Thành phố-Nhu cau CCTL 2016" xfId="7480"/>
    <cellStyle name="T_DT don vi cap TP nam 2010 (21.12.2009) bieu ngang_chinh thuc_BIEU MAU XAY DUNG DU TOAN 2013 (DU THAO n)" xfId="7481"/>
    <cellStyle name="T_DT don vi cap TP nam 2010 (21.12.2009) bieu ngang_chinh thuc_BIEU MAU XAY DUNG DU TOAN 2013 (DU THAO n)_Thành phố-Nhu cau CCTL 2016" xfId="7482"/>
    <cellStyle name="T_DT don vi cap TP nam 2010 (21.12.2009) bieu ngang_chinh thuc_Book3" xfId="7483"/>
    <cellStyle name="T_DT don vi cap TP nam 2010 (21.12.2009) bieu ngang_chinh thuc_Book3_Thành phố-Nhu cau CCTL 2016" xfId="7484"/>
    <cellStyle name="T_DT don vi cap TP nam 2010 (21.12.2009) bieu ngang_chinh thuc_Co so tinh su nghiep giao duc (chinh thuc)" xfId="7485"/>
    <cellStyle name="T_DT don vi cap TP nam 2010 (21.12.2009) bieu ngang_chinh thuc_Co so tinh su nghiep giao duc (chinh thuc)_Thành phố-Nhu cau CCTL 2016" xfId="7486"/>
    <cellStyle name="T_DT don vi cap TP nam 2010 (21.12.2009) bieu ngang_chinh thuc_MSTS nam 2012-chi Hanh (14.5)" xfId="7487"/>
    <cellStyle name="T_DT don vi cap TP nam 2010 (21.12.2009) bieu ngang_chinh thuc_MSTS nam 2012-chi Hanh (14.5)_Thành phố-Nhu cau CCTL 2016" xfId="7488"/>
    <cellStyle name="T_DT don vi cap TP nam 2010 (21.12.2009) bieu ngang_chinh thuc_MSTS nam 2012-phong HCSN" xfId="7489"/>
    <cellStyle name="T_DT don vi cap TP nam 2010 (21.12.2009) bieu ngang_chinh thuc_MSTS nam 2012-phong HCSN cat giam 14-5-2012" xfId="7490"/>
    <cellStyle name="T_DT don vi cap TP nam 2010 (21.12.2009) bieu ngang_chinh thuc_MSTS nam 2012-phong HCSN cat giam 14-5-2012_Thành phố-Nhu cau CCTL 2016" xfId="7491"/>
    <cellStyle name="T_DT don vi cap TP nam 2010 (21.12.2009) bieu ngang_chinh thuc_MSTS nam 2012-phong HCSN(30-3)" xfId="7492"/>
    <cellStyle name="T_DT don vi cap TP nam 2010 (21.12.2009) bieu ngang_chinh thuc_MSTS nam 2012-phong HCSN(30-3)_Thành phố-Nhu cau CCTL 2016" xfId="7493"/>
    <cellStyle name="T_DT don vi cap TP nam 2010 (21.12.2009) bieu ngang_chinh thuc_MSTS nam 2012-phong HCSN(duong)" xfId="7494"/>
    <cellStyle name="T_DT don vi cap TP nam 2010 (21.12.2009) bieu ngang_chinh thuc_MSTS nam 2012-phong HCSN(duong)_Thành phố-Nhu cau CCTL 2016" xfId="7495"/>
    <cellStyle name="T_DT don vi cap TP nam 2010 (21.12.2009) bieu ngang_chinh thuc_MSTS nam 2012-phong HCSN_Thành phố-Nhu cau CCTL 2016" xfId="7496"/>
    <cellStyle name="T_DT don vi cap TP nam 2010 (21.12.2009) bieu ngang_chinh thuc_MSTS NAM 2013 -ngay 06-5-2013 ( thao tong hop)" xfId="7497"/>
    <cellStyle name="T_DT don vi cap TP nam 2010 (21.12.2009) bieu ngang_chinh thuc_MSTS NAM 2013 -ngay 06-5-2013 ( thao tong hop)_Thành phố-Nhu cau CCTL 2016" xfId="7498"/>
    <cellStyle name="T_DT don vi cap TP nam 2010 (21.12.2009) bieu ngang_chinh thuc_So lieu co ban" xfId="7499"/>
    <cellStyle name="T_DT don vi cap TP nam 2010 (21.12.2009) bieu ngang_chinh thuc_So lieu co ban_Thành phố-Nhu cau CCTL 2016" xfId="7500"/>
    <cellStyle name="T_DT don vi cap TP nam 2010 (21.12.2009) bieu ngang_chinh thuc_Thành phố-Nhu cau CCTL 2016" xfId="7501"/>
    <cellStyle name="T_DT_BO2907" xfId="7502"/>
    <cellStyle name="T_dt1" xfId="7503"/>
    <cellStyle name="T_DT533C" xfId="7504"/>
    <cellStyle name="T_DTduong-goi1" xfId="7505"/>
    <cellStyle name="T_DTGiangChaChai22.7sua" xfId="7506"/>
    <cellStyle name="T_dtoangiaBXsuaCPK-pai" xfId="7507"/>
    <cellStyle name="T_dtoanSPthemKLcong" xfId="7508"/>
    <cellStyle name="T_dtTL598G1." xfId="7509"/>
    <cellStyle name="T_dtTL598G1. 2" xfId="7510"/>
    <cellStyle name="T_dtTL598G1._Phụ luc goi 5" xfId="7511"/>
    <cellStyle name="T_dtTL598G1._TONG HOP QUYET TOAN THANH PHO 2013" xfId="7512"/>
    <cellStyle name="T_DTWB31" xfId="7513"/>
    <cellStyle name="T_DTWB3Sua12.6" xfId="7514"/>
    <cellStyle name="T_Du an khoi cong moi nam 2010" xfId="7515"/>
    <cellStyle name="T_Du an khoi cong moi nam 2010_131114- Bieu giao du toan CTMTQG 2014 giao" xfId="7516"/>
    <cellStyle name="T_Du an khoi cong moi nam 2010_CQ XAC DINH MAT BANG 2016 (Quảng Trị)" xfId="7517"/>
    <cellStyle name="T_Du an khoi cong moi nam 2010_CQ XAC DINH MAT BANG 2016 Thanh Hoa" xfId="7518"/>
    <cellStyle name="T_DU AN TKQH VA CHUAN BI DAU TU NAM 2007 sua ngay 9-11" xfId="7519"/>
    <cellStyle name="T_DU AN TKQH VA CHUAN BI DAU TU NAM 2007 sua ngay 9-11_131114- Bieu giao du toan CTMTQG 2014 giao" xfId="7520"/>
    <cellStyle name="T_DU AN TKQH VA CHUAN BI DAU TU NAM 2007 sua ngay 9-11_Bieu mau danh muc du an thuoc CTMTQG nam 2008" xfId="7521"/>
    <cellStyle name="T_DU AN TKQH VA CHUAN BI DAU TU NAM 2007 sua ngay 9-11_Bieu mau danh muc du an thuoc CTMTQG nam 2008_131114- Bieu giao du toan CTMTQG 2014 giao" xfId="7522"/>
    <cellStyle name="T_DU AN TKQH VA CHUAN BI DAU TU NAM 2007 sua ngay 9-11_Bieu mau danh muc du an thuoc CTMTQG nam 2008_CQ XAC DINH MAT BANG 2016 (Quảng Trị)" xfId="7523"/>
    <cellStyle name="T_DU AN TKQH VA CHUAN BI DAU TU NAM 2007 sua ngay 9-11_Bieu mau danh muc du an thuoc CTMTQG nam 2008_CQ XAC DINH MAT BANG 2016 Thanh Hoa" xfId="7524"/>
    <cellStyle name="T_DU AN TKQH VA CHUAN BI DAU TU NAM 2007 sua ngay 9-11_CQ XAC DINH MAT BANG 2016 (Quảng Trị)" xfId="7525"/>
    <cellStyle name="T_DU AN TKQH VA CHUAN BI DAU TU NAM 2007 sua ngay 9-11_CQ XAC DINH MAT BANG 2016 Thanh Hoa" xfId="7526"/>
    <cellStyle name="T_DU AN TKQH VA CHUAN BI DAU TU NAM 2007 sua ngay 9-11_Du an khoi cong moi nam 2010" xfId="7527"/>
    <cellStyle name="T_DU AN TKQH VA CHUAN BI DAU TU NAM 2007 sua ngay 9-11_Du an khoi cong moi nam 2010_131114- Bieu giao du toan CTMTQG 2014 giao" xfId="7528"/>
    <cellStyle name="T_DU AN TKQH VA CHUAN BI DAU TU NAM 2007 sua ngay 9-11_Du an khoi cong moi nam 2010_CQ XAC DINH MAT BANG 2016 (Quảng Trị)" xfId="7529"/>
    <cellStyle name="T_DU AN TKQH VA CHUAN BI DAU TU NAM 2007 sua ngay 9-11_Du an khoi cong moi nam 2010_CQ XAC DINH MAT BANG 2016 Thanh Hoa" xfId="7530"/>
    <cellStyle name="T_DU AN TKQH VA CHUAN BI DAU TU NAM 2007 sua ngay 9-11_Ket qua phan bo von nam 2008" xfId="7531"/>
    <cellStyle name="T_DU AN TKQH VA CHUAN BI DAU TU NAM 2007 sua ngay 9-11_Ket qua phan bo von nam 2008_131114- Bieu giao du toan CTMTQG 2014 giao" xfId="7532"/>
    <cellStyle name="T_DU AN TKQH VA CHUAN BI DAU TU NAM 2007 sua ngay 9-11_Ket qua phan bo von nam 2008_CQ XAC DINH MAT BANG 2016 (Quảng Trị)" xfId="7533"/>
    <cellStyle name="T_DU AN TKQH VA CHUAN BI DAU TU NAM 2007 sua ngay 9-11_Ket qua phan bo von nam 2008_CQ XAC DINH MAT BANG 2016 Thanh Hoa" xfId="7534"/>
    <cellStyle name="T_DU AN TKQH VA CHUAN BI DAU TU NAM 2007 sua ngay 9-11_KH XDCB_2008 lan 2 sua ngay 10-11" xfId="7535"/>
    <cellStyle name="T_DU AN TKQH VA CHUAN BI DAU TU NAM 2007 sua ngay 9-11_KH XDCB_2008 lan 2 sua ngay 10-11_131114- Bieu giao du toan CTMTQG 2014 giao" xfId="7536"/>
    <cellStyle name="T_DU AN TKQH VA CHUAN BI DAU TU NAM 2007 sua ngay 9-11_KH XDCB_2008 lan 2 sua ngay 10-11_CQ XAC DINH MAT BANG 2016 (Quảng Trị)" xfId="7537"/>
    <cellStyle name="T_DU AN TKQH VA CHUAN BI DAU TU NAM 2007 sua ngay 9-11_KH XDCB_2008 lan 2 sua ngay 10-11_CQ XAC DINH MAT BANG 2016 Thanh Hoa" xfId="7538"/>
    <cellStyle name="T_Du lieu 1" xfId="7539"/>
    <cellStyle name="T_du toan 2008" xfId="7540"/>
    <cellStyle name="T_Du toan 371" xfId="7541"/>
    <cellStyle name="T_Du toan chi 2010 (18.12.2009)-chinh-tk10" xfId="7542"/>
    <cellStyle name="T_Du toan chi 2010 (18.12.2009)-chinh-tk10_Thành phố-Nhu cau CCTL 2016" xfId="7543"/>
    <cellStyle name="T_Du toan chieu sang Thinh Lang" xfId="7544"/>
    <cellStyle name="T_du toan dien  T3.1" xfId="7545"/>
    <cellStyle name="T_du toan dieu chinh  20-8-2006" xfId="7546"/>
    <cellStyle name="T_du toan dieu chinh  20-8-2006_131114- Bieu giao du toan CTMTQG 2014 giao" xfId="7547"/>
    <cellStyle name="T_du toan dieu chinh  20-8-2006_CQ XAC DINH MAT BANG 2016 (Quảng Trị)" xfId="7548"/>
    <cellStyle name="T_du toan dieu chinh  20-8-2006_CQ XAC DINH MAT BANG 2016 Thanh Hoa" xfId="7549"/>
    <cellStyle name="T_Du toan du thau Cautreo" xfId="7550"/>
    <cellStyle name="T_Du toan du thau Cautreo 2" xfId="7551"/>
    <cellStyle name="T_Du toan du thau Cautreo_TONG HOP QUYET TOAN THANH PHO 2013" xfId="7552"/>
    <cellStyle name="T_Du toan Hoa Binh" xfId="7553"/>
    <cellStyle name="T_Du toan nam 2014 (chinh thuc)" xfId="7554"/>
    <cellStyle name="T_Du toan nam 2014 (chinh thuc)_BHYT nguoi ngheo" xfId="7555"/>
    <cellStyle name="T_Du toan nam 2014 (chinh thuc)_bo sung du toan  hong linh" xfId="7556"/>
    <cellStyle name="T_Du toan nam 2014 (chinh thuc)_DT 2015 (chinh thuc)" xfId="7557"/>
    <cellStyle name="T_Du toan nam 2014 (chinh thuc)_TH BHXH 2015" xfId="7558"/>
    <cellStyle name="T_Du toan Thanh Hoa (15-3-2007)" xfId="7559"/>
    <cellStyle name="T_Duong Po Ngang - Coc LaySua1.07" xfId="7560"/>
    <cellStyle name="T_Duong TT xa Nam Khanh" xfId="7561"/>
    <cellStyle name="T_Duong Xuan Quang - Thai Nien(408)" xfId="7562"/>
    <cellStyle name="T_Dutoan" xfId="7563"/>
    <cellStyle name="T_DUTOAN cam moc quy von" xfId="7564"/>
    <cellStyle name="T_dutoanLCSP04-km0-5-goi1 (Ban 5 sua 24-8)" xfId="7565"/>
    <cellStyle name="T_DZ 0,4kV &amp; CONGTO con sa" xfId="7566"/>
    <cellStyle name="T_DZ 0.4KV KCN BAC QUY" xfId="7567"/>
    <cellStyle name="T_DZ 35kV DUC THINH 2006 TT16" xfId="7568"/>
    <cellStyle name="T_DZ10" xfId="7569"/>
    <cellStyle name="T_Feb Delivery Plan-Tuan B" xfId="7570"/>
    <cellStyle name="T_Feb Delivery Plan-Tuan B_Bieu bang TLP 2016 huyện Lộc Hà 2" xfId="7571"/>
    <cellStyle name="T_Feb Delivery Plan-Tuan B_PL bien phap cong trinh 22.9.2016" xfId="7572"/>
    <cellStyle name="T_Feb Delivery Plan-Tuan B_TLP 2016 sửa lại gui STC 21.9.2016" xfId="7573"/>
    <cellStyle name="T_form ton kho CK 2 tuan 8" xfId="7574"/>
    <cellStyle name="T_form ton kho CK 2 tuan 8_Analysis Transport" xfId="7575"/>
    <cellStyle name="T_form ton kho CK 2 tuan 8_Analysis Transport_Bieu bang TLP 2016 huyện Lộc Hà 2" xfId="7576"/>
    <cellStyle name="T_form ton kho CK 2 tuan 8_Analysis Transport_PL bien phap cong trinh 22.9.2016" xfId="7577"/>
    <cellStyle name="T_form ton kho CK 2 tuan 8_Analysis Transport_TLP 2016 sửa lại gui STC 21.9.2016" xfId="7578"/>
    <cellStyle name="T_form ton kho CK 2 tuan 8_Bieu bang TLP 2016 huyện Lộc Hà 2" xfId="7579"/>
    <cellStyle name="T_form ton kho CK 2 tuan 8_Budget schedule 1H08_Acc dept" xfId="7580"/>
    <cellStyle name="T_form ton kho CK 2 tuan 8_Budget schedule 1H08_Acc dept_Bieu bang TLP 2016 huyện Lộc Hà 2" xfId="7581"/>
    <cellStyle name="T_form ton kho CK 2 tuan 8_Budget schedule 1H08_Acc dept_PL bien phap cong trinh 22.9.2016" xfId="7582"/>
    <cellStyle name="T_form ton kho CK 2 tuan 8_Budget schedule 1H08_Acc dept_TLP 2016 sửa lại gui STC 21.9.2016" xfId="7583"/>
    <cellStyle name="T_form ton kho CK 2 tuan 8_Calculate Plan 2008" xfId="7584"/>
    <cellStyle name="T_form ton kho CK 2 tuan 8_Calculate Plan 2008_Bieu bang TLP 2016 huyện Lộc Hà 2" xfId="7585"/>
    <cellStyle name="T_form ton kho CK 2 tuan 8_Calculate Plan 2008_PL bien phap cong trinh 22.9.2016" xfId="7586"/>
    <cellStyle name="T_form ton kho CK 2 tuan 8_Calculate Plan 2008_TLP 2016 sửa lại gui STC 21.9.2016" xfId="7587"/>
    <cellStyle name="T_form ton kho CK 2 tuan 8_PL bien phap cong trinh 22.9.2016" xfId="7588"/>
    <cellStyle name="T_form ton kho CK 2 tuan 8_Purchase moi - 090504" xfId="7589"/>
    <cellStyle name="T_form ton kho CK 2 tuan 8_Purchase moi - 090504_Bieu bang TLP 2016 huyện Lộc Hà 2" xfId="7590"/>
    <cellStyle name="T_form ton kho CK 2 tuan 8_Purchase moi - 090504_PL bien phap cong trinh 22.9.2016" xfId="7591"/>
    <cellStyle name="T_form ton kho CK 2 tuan 8_Purchase moi - 090504_TLP 2016 sửa lại gui STC 21.9.2016" xfId="7592"/>
    <cellStyle name="T_form ton kho CK 2 tuan 8_ra soat phan cap 1 (cuoi in ra)" xfId="7593"/>
    <cellStyle name="T_form ton kho CK 2 tuan 8_Report preparation" xfId="7594"/>
    <cellStyle name="T_form ton kho CK 2 tuan 8_Report preparation_Bieu bang TLP 2016 huyện Lộc Hà 2" xfId="7595"/>
    <cellStyle name="T_form ton kho CK 2 tuan 8_Report preparation_PL bien phap cong trinh 22.9.2016" xfId="7596"/>
    <cellStyle name="T_form ton kho CK 2 tuan 8_Report preparation_TLP 2016 sửa lại gui STC 21.9.2016" xfId="7597"/>
    <cellStyle name="T_form ton kho CK 2 tuan 8_Sale result 2008" xfId="7598"/>
    <cellStyle name="T_form ton kho CK 2 tuan 8_Sale result 2008_Bieu bang TLP 2016 huyện Lộc Hà 2" xfId="7599"/>
    <cellStyle name="T_form ton kho CK 2 tuan 8_Sale result 2008_PL bien phap cong trinh 22.9.2016" xfId="7600"/>
    <cellStyle name="T_form ton kho CK 2 tuan 8_Sale result 2008_TLP 2016 sửa lại gui STC 21.9.2016" xfId="7601"/>
    <cellStyle name="T_form ton kho CK 2 tuan 8_TLP 2016 sửa lại gui STC 21.9.2016" xfId="7602"/>
    <cellStyle name="T_Format for Mar Addtional" xfId="7603"/>
    <cellStyle name="T_Format for Mar Addtional_Bieu bang TLP 2016 huyện Lộc Hà 2" xfId="7604"/>
    <cellStyle name="T_Format for Mar Addtional_PL bien phap cong trinh 22.9.2016" xfId="7605"/>
    <cellStyle name="T_Format for Mar Addtional_TLP 2016 sửa lại gui STC 21.9.2016" xfId="7606"/>
    <cellStyle name="T_G_I TCDBVN. BCQTC_U QUANG DAI.QL62.(11)" xfId="7607"/>
    <cellStyle name="T_G_I TCDBVN. BCQTC_U QUANG DAI.QL62.(11) 2" xfId="7608"/>
    <cellStyle name="T_G_I TCDBVN. BCQTC_U QUANG DAI.QL62.(11)_TONG HOP QUYET TOAN THANH PHO 2013" xfId="7609"/>
    <cellStyle name="T_Gia thanh-chuan" xfId="7610"/>
    <cellStyle name="T_Gia thanh-chuan 2" xfId="7611"/>
    <cellStyle name="T_Gia thanh-chuan_TONG HOP QUYET TOAN THANH PHO 2013" xfId="7612"/>
    <cellStyle name="T_Gia thau Hoang Xuan" xfId="7613"/>
    <cellStyle name="T_Giam DT2016 (ND108)" xfId="7614"/>
    <cellStyle name="T_Goi 2 in20.4" xfId="7615"/>
    <cellStyle name="T_Goi 5" xfId="7616"/>
    <cellStyle name="T_Goi 5 2" xfId="7617"/>
    <cellStyle name="T_Goi 5_TONG HOP QUYET TOAN THANH PHO 2013" xfId="7618"/>
    <cellStyle name="T_GoiXL1hem" xfId="7619"/>
    <cellStyle name="T_GoiXL1hem 2" xfId="7620"/>
    <cellStyle name="T_GoiXL1hem_TONG HOP QUYET TOAN THANH PHO 2013" xfId="7621"/>
    <cellStyle name="T_gt " xfId="7622"/>
    <cellStyle name="T_gt  2" xfId="7623"/>
    <cellStyle name="T_gt  2_Bieu bang TLP 2016 huyện Lộc Hà 2" xfId="7624"/>
    <cellStyle name="T_gt  2_PL bien phap cong trinh 22.9.2016" xfId="7625"/>
    <cellStyle name="T_gt  2_TLP 2016 sửa lại gui STC 21.9.2016" xfId="7626"/>
    <cellStyle name="T_gt _Bieu bang TLP 2016 huyện Lộc Hà 2" xfId="7627"/>
    <cellStyle name="T_gt _PL bien phap cong trinh 22.9.2016" xfId="7628"/>
    <cellStyle name="T_gt _TLP 2016 sửa lại gui STC 21.9.2016" xfId="7629"/>
    <cellStyle name="T_gt _VN ACCU" xfId="7630"/>
    <cellStyle name="T_gt _Wholesales &amp; retailsales by Heads (1998~2009)" xfId="7631"/>
    <cellStyle name="T_gt _Wholesales &amp; retailsales by Heads (1998~2009)_Bieu bang TLP 2016 huyện Lộc Hà 2" xfId="7632"/>
    <cellStyle name="T_gt _Wholesales &amp; retailsales by Heads (1998~2009)_PL bien phap cong trinh 22.9.2016" xfId="7633"/>
    <cellStyle name="T_gt _Wholesales &amp; retailsales by Heads (1998~2009)_TLP 2016 sửa lại gui STC 21.9.2016" xfId="7634"/>
    <cellStyle name="T_gt _" xfId="7635"/>
    <cellStyle name="T_HEAD ORDER FOR MARCH- CONFIRMED&amp;Calculation" xfId="7636"/>
    <cellStyle name="T_HEAD ORDER FOR MARCH- CONFIRMED&amp;Calculation_Bieu bang TLP 2016 huyện Lộc Hà 2" xfId="7637"/>
    <cellStyle name="T_HEAD ORDER FOR MARCH- CONFIRMED&amp;Calculation_PL bien phap cong trinh 22.9.2016" xfId="7638"/>
    <cellStyle name="T_HEAD ORDER FOR MARCH- CONFIRMED&amp;Calculation_TLP 2016 sửa lại gui STC 21.9.2016" xfId="7639"/>
    <cellStyle name="T_HEAD ORDER FOR MARCH- CONFIRMEDCalculation_Tuan B" xfId="7640"/>
    <cellStyle name="T_HEAD ORDER FOR MARCH- CONFIRMEDCalculation_Tuan B_Bieu bang TLP 2016 huyện Lộc Hà 2" xfId="7641"/>
    <cellStyle name="T_HEAD ORDER FOR MARCH- CONFIRMEDCalculation_Tuan B_PL bien phap cong trinh 22.9.2016" xfId="7642"/>
    <cellStyle name="T_HEAD ORDER FOR MARCH- CONFIRMEDCalculation_Tuan B_TLP 2016 sửa lại gui STC 21.9.2016" xfId="7643"/>
    <cellStyle name="T_Ho so DT thu NSNN nam 2014 (V1)" xfId="7644"/>
    <cellStyle name="T_Ho so DT thu NSNN nam 2014 (V1)_CQ XAC DINH MAT BANG 2016 (Quảng Trị)" xfId="7645"/>
    <cellStyle name="T_Ho so DT thu NSNN nam 2014 (V1)_CQ XAC DINH MAT BANG 2016 Thanh Hoa" xfId="7646"/>
    <cellStyle name="T_Ho so DT thu NSNN nam 2014 (V1)_Von ngoai nuoc" xfId="7647"/>
    <cellStyle name="T_Hoi nghi" xfId="7648"/>
    <cellStyle name="T_Ht-PTq1-03" xfId="7649"/>
    <cellStyle name="T_Ht-PTq1-03_131114- Bieu giao du toan CTMTQG 2014 giao" xfId="7650"/>
    <cellStyle name="T_Ht-PTq1-03_CQ XAC DINH MAT BANG 2016 (Quảng Trị)" xfId="7651"/>
    <cellStyle name="T_Ht-PTq1-03_CQ XAC DINH MAT BANG 2016 Thanh Hoa" xfId="7652"/>
    <cellStyle name="T_IPC No.01 ADB5 (IN)- QB04TL10" xfId="7653"/>
    <cellStyle name="T_Ke hoach KTXH  nam 2009_PKT thang 11 nam 2008" xfId="7654"/>
    <cellStyle name="T_Ke hoach KTXH  nam 2009_PKT thang 11 nam 2008_131114- Bieu giao du toan CTMTQG 2014 giao" xfId="7655"/>
    <cellStyle name="T_Ke hoach KTXH  nam 2009_PKT thang 11 nam 2008_CQ XAC DINH MAT BANG 2016 (Quảng Trị)" xfId="7656"/>
    <cellStyle name="T_Ke hoach KTXH  nam 2009_PKT thang 11 nam 2008_CQ XAC DINH MAT BANG 2016 Thanh Hoa" xfId="7657"/>
    <cellStyle name="T_KE HOACH KTXH 2015" xfId="7658"/>
    <cellStyle name="T_Ke-3doan" xfId="7659"/>
    <cellStyle name="T_Ket qua dau thau" xfId="7660"/>
    <cellStyle name="T_Ket qua dau thau_131114- Bieu giao du toan CTMTQG 2014 giao" xfId="7661"/>
    <cellStyle name="T_Ket qua dau thau_CQ XAC DINH MAT BANG 2016 (Quảng Trị)" xfId="7662"/>
    <cellStyle name="T_Ket qua dau thau_CQ XAC DINH MAT BANG 2016 Thanh Hoa" xfId="7663"/>
    <cellStyle name="T_Ket qua phan bo von nam 2008" xfId="7664"/>
    <cellStyle name="T_Ket qua phan bo von nam 2008_131114- Bieu giao du toan CTMTQG 2014 giao" xfId="7665"/>
    <cellStyle name="T_Ket qua phan bo von nam 2008_CQ XAC DINH MAT BANG 2016 (Quảng Trị)" xfId="7666"/>
    <cellStyle name="T_Ket qua phan bo von nam 2008_CQ XAC DINH MAT BANG 2016 Thanh Hoa" xfId="7667"/>
    <cellStyle name="T_KH XDCB 18-6-2010" xfId="7668"/>
    <cellStyle name="T_KH XDCB 18-6-2010_Thành phố-Nhu cau CCTL 2016" xfId="7669"/>
    <cellStyle name="T_KH XDCB_2008 lan 2 sua ngay 10-11" xfId="7670"/>
    <cellStyle name="T_KH XDCB_2008 lan 2 sua ngay 10-11_131114- Bieu giao du toan CTMTQG 2014 giao" xfId="7671"/>
    <cellStyle name="T_KH XDCB_2008 lan 2 sua ngay 10-11_CQ XAC DINH MAT BANG 2016 (Quảng Trị)" xfId="7672"/>
    <cellStyle name="T_KH XDCB_2008 lan 2 sua ngay 10-11_CQ XAC DINH MAT BANG 2016 Thanh Hoa" xfId="7673"/>
    <cellStyle name="T_Khao satD1" xfId="7674"/>
    <cellStyle name="T_Khao satD1 2" xfId="7675"/>
    <cellStyle name="T_Khao satD1_5. Du toan dien chieu sang" xfId="7676"/>
    <cellStyle name="T_Khao satD1_Book1" xfId="7677"/>
    <cellStyle name="T_Khao satD1_Phụ luc goi 5" xfId="7678"/>
    <cellStyle name="T_Khao satD1_TONG HOP QUYET TOAN THANH PHO 2013" xfId="7679"/>
    <cellStyle name="T_Khoi Bung" xfId="7680"/>
    <cellStyle name="T_Khoi luong" xfId="7681"/>
    <cellStyle name="T_Khoi luong QL8B" xfId="7682"/>
    <cellStyle name="T_Khoi luong QL8B 2" xfId="7683"/>
    <cellStyle name="T_Khoi luong QL8B_TONG HOP QUYET TOAN THANH PHO 2013" xfId="7684"/>
    <cellStyle name="T_KHỐI LƯỢNG QUYẾT TOÁN GÓI 5 (TVGS CHẤP THUẬN) TVS" xfId="7685"/>
    <cellStyle name="T_KHOI LUONG VAT LIEU" xfId="7686"/>
    <cellStyle name="T_Khoi Xa Ngoai-con 1 ho" xfId="7687"/>
    <cellStyle name="T_Khoiluongduonggiao" xfId="7688"/>
    <cellStyle name="T_Khoiluongduonggiao 2" xfId="7689"/>
    <cellStyle name="T_Khoiluongduonggiao_TONG HOP QUYET TOAN THANH PHO 2013" xfId="7690"/>
    <cellStyle name="T_Kiem ke thuc hien den 30-9-2007" xfId="7691"/>
    <cellStyle name="T_Kiem ke thuc hien den 30-9-2007 (SX lan can)" xfId="7692"/>
    <cellStyle name="T_KL cong" xfId="7693"/>
    <cellStyle name="T_KL san nen Phieng Ot" xfId="7694"/>
    <cellStyle name="T_KLC5,4MC0" xfId="7695"/>
    <cellStyle name="T_klcongk0_28" xfId="7696"/>
    <cellStyle name="T_KLNMD" xfId="7697"/>
    <cellStyle name="T_Km329-Km350 (7-6)" xfId="7698"/>
    <cellStyle name="T_Lap gia BS Da Nang" xfId="7699"/>
    <cellStyle name="T_Lap gia BS Da Nang_Thành phố-Nhu cau CCTL 2016" xfId="7700"/>
    <cellStyle name="T_LuuNgay25-06-2006ANH CUONG T 5" xfId="7701"/>
    <cellStyle name="T_M 20" xfId="7702"/>
    <cellStyle name="T_M 20 2" xfId="7703"/>
    <cellStyle name="T_M 6" xfId="7704"/>
    <cellStyle name="T_M 6 2" xfId="7705"/>
    <cellStyle name="T_M 7" xfId="7706"/>
    <cellStyle name="T_M 7 2" xfId="7707"/>
    <cellStyle name="T_M TH" xfId="7708"/>
    <cellStyle name="T_M TH 2" xfId="7709"/>
    <cellStyle name="T_Me_Tri_6_07" xfId="7710"/>
    <cellStyle name="T_Me_Tri_6_07_131114- Bieu giao du toan CTMTQG 2014 giao" xfId="7711"/>
    <cellStyle name="T_Me_Tri_6_07_CQ XAC DINH MAT BANG 2016 (Quảng Trị)" xfId="7712"/>
    <cellStyle name="T_Me_Tri_6_07_CQ XAC DINH MAT BANG 2016 Thanh Hoa" xfId="7713"/>
    <cellStyle name="T_MLba0308" xfId="7714"/>
    <cellStyle name="T_MN" xfId="7715"/>
    <cellStyle name="T_MN_T-Bao cao chi 6 thang" xfId="7716"/>
    <cellStyle name="T_MN_T-Bao cao chi 6 thang 2" xfId="7717"/>
    <cellStyle name="T_MOI 2014- DU TOAN GIAO DUC 2014" xfId="7718"/>
    <cellStyle name="T_MOI 2014- DU TOAN GIAO DUC 2014_T-Bao cao chi 6 thang" xfId="7719"/>
    <cellStyle name="T_MOI 2014- DU TOAN GIAO DUC 2014_T-Bao cao chi 6 thang 2" xfId="7720"/>
    <cellStyle name="T_N2 thay dat (N1-1)" xfId="7721"/>
    <cellStyle name="T_N2 thay dat (N1-1)_131114- Bieu giao du toan CTMTQG 2014 giao" xfId="7722"/>
    <cellStyle name="T_N2 thay dat (N1-1)_CQ XAC DINH MAT BANG 2016 (Quảng Trị)" xfId="7723"/>
    <cellStyle name="T_N2 thay dat (N1-1)_CQ XAC DINH MAT BANG 2016 Thanh Hoa" xfId="7724"/>
    <cellStyle name="T_nen mat,thoatnuoc" xfId="7725"/>
    <cellStyle name="T_Nguonchuyensodutamung2008sang2009(Thuong)" xfId="7726"/>
    <cellStyle name="T_Nguonchuyensodutamung2008sang2009(Thuong)_Thành phố-Nhu cau CCTL 2016" xfId="7727"/>
    <cellStyle name="T_NHU CAU VA NGUON THUC HIEN CCTL CAP XA" xfId="7728"/>
    <cellStyle name="T_NPP Khanh Vinh Thai Nguyen - BC KTTB_CTrinh_TB__20_loc__Milk_Yomilk_CK1" xfId="7729"/>
    <cellStyle name="T_NPP Khanh Vinh Thai Nguyen - BC KTTB_CTrinh_TB__20_loc__Milk_Yomilk_CK1_Bieu bang TLP 2016 huyện Lộc Hà 2" xfId="7730"/>
    <cellStyle name="T_NPP Khanh Vinh Thai Nguyen - BC KTTB_CTrinh_TB__20_loc__Milk_Yomilk_CK1_Budget schedule 1H08_Acc dept" xfId="7731"/>
    <cellStyle name="T_NPP Khanh Vinh Thai Nguyen - BC KTTB_CTrinh_TB__20_loc__Milk_Yomilk_CK1_Budget schedule 1H08_Acc dept_Bieu bang TLP 2016 huyện Lộc Hà 2" xfId="7732"/>
    <cellStyle name="T_NPP Khanh Vinh Thai Nguyen - BC KTTB_CTrinh_TB__20_loc__Milk_Yomilk_CK1_Budget schedule 1H08_Acc dept_PL bien phap cong trinh 22.9.2016" xfId="7733"/>
    <cellStyle name="T_NPP Khanh Vinh Thai Nguyen - BC KTTB_CTrinh_TB__20_loc__Milk_Yomilk_CK1_Budget schedule 1H08_Acc dept_TLP 2016 sửa lại gui STC 21.9.2016" xfId="7734"/>
    <cellStyle name="T_NPP Khanh Vinh Thai Nguyen - BC KTTB_CTrinh_TB__20_loc__Milk_Yomilk_CK1_PL bien phap cong trinh 22.9.2016" xfId="7735"/>
    <cellStyle name="T_NPP Khanh Vinh Thai Nguyen - BC KTTB_CTrinh_TB__20_loc__Milk_Yomilk_CK1_Purchase moi - 090504" xfId="7736"/>
    <cellStyle name="T_NPP Khanh Vinh Thai Nguyen - BC KTTB_CTrinh_TB__20_loc__Milk_Yomilk_CK1_Purchase moi - 090504_Bieu bang TLP 2016 huyện Lộc Hà 2" xfId="7737"/>
    <cellStyle name="T_NPP Khanh Vinh Thai Nguyen - BC KTTB_CTrinh_TB__20_loc__Milk_Yomilk_CK1_Purchase moi - 090504_PL bien phap cong trinh 22.9.2016" xfId="7738"/>
    <cellStyle name="T_NPP Khanh Vinh Thai Nguyen - BC KTTB_CTrinh_TB__20_loc__Milk_Yomilk_CK1_Purchase moi - 090504_TLP 2016 sửa lại gui STC 21.9.2016" xfId="7739"/>
    <cellStyle name="T_NPP Khanh Vinh Thai Nguyen - BC KTTB_CTrinh_TB__20_loc__Milk_Yomilk_CK1_ra soat phan cap 1 (cuoi in ra)" xfId="7740"/>
    <cellStyle name="T_NPP Khanh Vinh Thai Nguyen - BC KTTB_CTrinh_TB__20_loc__Milk_Yomilk_CK1_Report preparation" xfId="7741"/>
    <cellStyle name="T_NPP Khanh Vinh Thai Nguyen - BC KTTB_CTrinh_TB__20_loc__Milk_Yomilk_CK1_Report preparation_Bieu bang TLP 2016 huyện Lộc Hà 2" xfId="7742"/>
    <cellStyle name="T_NPP Khanh Vinh Thai Nguyen - BC KTTB_CTrinh_TB__20_loc__Milk_Yomilk_CK1_Report preparation_PL bien phap cong trinh 22.9.2016" xfId="7743"/>
    <cellStyle name="T_NPP Khanh Vinh Thai Nguyen - BC KTTB_CTrinh_TB__20_loc__Milk_Yomilk_CK1_Report preparation_TLP 2016 sửa lại gui STC 21.9.2016" xfId="7744"/>
    <cellStyle name="T_NPP Khanh Vinh Thai Nguyen - BC KTTB_CTrinh_TB__20_loc__Milk_Yomilk_CK1_TLP 2016 sửa lại gui STC 21.9.2016" xfId="7745"/>
    <cellStyle name="T_PHU LUC CHIEU SANG(13.6.2013)" xfId="7746"/>
    <cellStyle name="T_Phu luc cong dau kenh TP Ha Tinh - trinh UBND tinh" xfId="7747"/>
    <cellStyle name="T_Phụ luc goi 5" xfId="7748"/>
    <cellStyle name="T_Phuong an can doi nam 2008" xfId="7749"/>
    <cellStyle name="T_Phuong an can doi nam 2008_131114- Bieu giao du toan CTMTQG 2014 giao" xfId="7750"/>
    <cellStyle name="T_Phuong an can doi nam 2008_CQ XAC DINH MAT BANG 2016 (Quảng Trị)" xfId="7751"/>
    <cellStyle name="T_Phuong an can doi nam 2008_CQ XAC DINH MAT BANG 2016 Thanh Hoa" xfId="7752"/>
    <cellStyle name="T_PL bien phap cong trinh 22.9.2016" xfId="7753"/>
    <cellStyle name="T_plhd" xfId="7754"/>
    <cellStyle name="T_PP XD DINH MUC 2011 ( 12-07-2010)" xfId="7755"/>
    <cellStyle name="T_PP XD DINH MUC 2011 ( 12-07-2010)_Thành phố-Nhu cau CCTL 2016" xfId="7756"/>
    <cellStyle name="T_Purchase moi - 090504" xfId="7757"/>
    <cellStyle name="T_Purchase moi - 090504_Bieu bang TLP 2016 huyện Lộc Hà 2" xfId="7758"/>
    <cellStyle name="T_Purchase moi - 090504_PL bien phap cong trinh 22.9.2016" xfId="7759"/>
    <cellStyle name="T_Purchase moi - 090504_TLP 2016 sửa lại gui STC 21.9.2016" xfId="7760"/>
    <cellStyle name="T_QL70 lan 3.da t dinh" xfId="7761"/>
    <cellStyle name="T_QL70_TC_Km188-197-in" xfId="7762"/>
    <cellStyle name="T_QT di chuyen ca phe" xfId="7763"/>
    <cellStyle name="T_QT di chuyen ca phe_Ban chuyen trach 29 (dieu chinh)" xfId="7764"/>
    <cellStyle name="T_QT di chuyen ca phe_Ban chuyen trach 29 (dieu chinh)_BHYT nguoi ngheo" xfId="7765"/>
    <cellStyle name="T_QT di chuyen ca phe_Ban chuyen trach 29 (dieu chinh)_bo sung du toan  hong linh" xfId="7766"/>
    <cellStyle name="T_QT di chuyen ca phe_Ban chuyen trach 29 (dieu chinh)_DT 2015 (chinh thuc)" xfId="7767"/>
    <cellStyle name="T_QT di chuyen ca phe_Ban chuyen trach 29 (dieu chinh)_TH BHXH 2015" xfId="7768"/>
    <cellStyle name="T_QT di chuyen ca phe_ban chuyen trach 29 bo sung cho huyen ( DC theo QDUBND tinh theo doi)" xfId="7769"/>
    <cellStyle name="T_QT di chuyen ca phe_ban chuyen trach 29 bo sung cho huyen ( DC theo QDUBND tinh theo doi)_BHYT nguoi ngheo" xfId="7770"/>
    <cellStyle name="T_QT di chuyen ca phe_ban chuyen trach 29 bo sung cho huyen ( DC theo QDUBND tinh theo doi)_bo sung du toan  hong linh" xfId="7771"/>
    <cellStyle name="T_QT di chuyen ca phe_ban chuyen trach 29 bo sung cho huyen ( DC theo QDUBND tinh theo doi)_DT 2015 (chinh thuc)" xfId="7772"/>
    <cellStyle name="T_QT di chuyen ca phe_ban chuyen trach 29 bo sung cho huyen ( DC theo QDUBND tinh theo doi)_TH BHXH 2015" xfId="7773"/>
    <cellStyle name="T_QT di chuyen ca phe_bo sung du toan  hong linh" xfId="7774"/>
    <cellStyle name="T_QT di chuyen ca phe_Du toan nam 2014 (chinh thuc)" xfId="7775"/>
    <cellStyle name="T_QT di chuyen ca phe_Du toan nam 2014 (chinh thuc)_BHYT nguoi ngheo" xfId="7776"/>
    <cellStyle name="T_QT di chuyen ca phe_Du toan nam 2014 (chinh thuc)_bo sung du toan  hong linh" xfId="7777"/>
    <cellStyle name="T_QT di chuyen ca phe_Du toan nam 2014 (chinh thuc)_DT 2015 (chinh thuc)" xfId="7778"/>
    <cellStyle name="T_QT di chuyen ca phe_Du toan nam 2014 (chinh thuc)_TH BHXH 2015" xfId="7779"/>
    <cellStyle name="T_QT di chuyen ca phe_TH BHXH 2015" xfId="7780"/>
    <cellStyle name="T_QT di chuyen ca phe_TH chenh lech Quy Luong 2014 (Phuc)" xfId="7781"/>
    <cellStyle name="T_QT di chuyen ca phe_TH chenh lech Quy Luong 2014 (Phuc)_BHYT nguoi ngheo" xfId="7782"/>
    <cellStyle name="T_QT di chuyen ca phe_TH chenh lech Quy Luong 2014 (Phuc)_bo sung du toan  hong linh" xfId="7783"/>
    <cellStyle name="T_QT di chuyen ca phe_TH chenh lech Quy Luong 2014 (Phuc)_DT 2015 (chinh thuc)" xfId="7784"/>
    <cellStyle name="T_QT di chuyen ca phe_TH chenh lech Quy Luong 2014 (Phuc)_TH BHXH 2015" xfId="7785"/>
    <cellStyle name="T_QT di chuyen ca phe_THU NS den 21.12.2014" xfId="7786"/>
    <cellStyle name="T_QTQuy2-2005" xfId="7787"/>
    <cellStyle name="T_QTQuy2-2005_Bangtheodoicongviec" xfId="7788"/>
    <cellStyle name="T_QTQuy2-2005_Bangtheodoicongviec_Thành phố-Nhu cau CCTL 2016" xfId="7789"/>
    <cellStyle name="T_QTQuy2-2005_bc KB den ngay 15122010" xfId="7790"/>
    <cellStyle name="T_QTQuy2-2005_bc KB den ngay 15122010_Thành phố-Nhu cau CCTL 2016" xfId="7791"/>
    <cellStyle name="T_QTQuy2-2005_Nguonchuyensodutamung2008sang2009(Thuong)" xfId="7792"/>
    <cellStyle name="T_QTQuy2-2005_Nguonchuyensodutamung2008sang2009(Thuong)_Thành phố-Nhu cau CCTL 2016" xfId="7793"/>
    <cellStyle name="T_QTQuy2-2005_TABMIS 16.12.10" xfId="7794"/>
    <cellStyle name="T_QTQuy2-2005_TABMIS 16.12.10_Thành phố-Nhu cau CCTL 2016" xfId="7795"/>
    <cellStyle name="T_QTQuy2-2005_TABMIS chuyen nguon" xfId="7796"/>
    <cellStyle name="T_QTQuy2-2005_TABMIS chuyen nguon_Thành phố-Nhu cau CCTL 2016" xfId="7797"/>
    <cellStyle name="T_QTQuy2-2005_TAM UNG 2010 (31.12.2010) Q IN BC" xfId="7798"/>
    <cellStyle name="T_QTQuy2-2005_TAM UNG 2010 (31.12.2010) Q IN BC_Thành phố-Nhu cau CCTL 2016" xfId="7799"/>
    <cellStyle name="T_QTQuy2-2005_tham tra" xfId="7800"/>
    <cellStyle name="T_QTQuy2-2005_tham tra_Thành phố-Nhu cau CCTL 2016" xfId="7801"/>
    <cellStyle name="T_QTQuy2-2005_Thành phố-Nhu cau CCTL 2016" xfId="7802"/>
    <cellStyle name="T_quyet toan cau" xfId="7803"/>
    <cellStyle name="T_ra soat phan cap 1 (cuoi in ra)" xfId="7804"/>
    <cellStyle name="T_Report preparation" xfId="7805"/>
    <cellStyle name="T_Report preparation_Bieu bang TLP 2016 huyện Lộc Hà 2" xfId="7806"/>
    <cellStyle name="T_Report preparation_PL bien phap cong trinh 22.9.2016" xfId="7807"/>
    <cellStyle name="T_Report preparation_TLP 2016 sửa lại gui STC 21.9.2016" xfId="7808"/>
    <cellStyle name="T_Sale result 2008" xfId="7809"/>
    <cellStyle name="T_Sale result 2008_Bieu bang TLP 2016 huyện Lộc Hà 2" xfId="7810"/>
    <cellStyle name="T_Sale result 2008_PL bien phap cong trinh 22.9.2016" xfId="7811"/>
    <cellStyle name="T_Sale result 2008_TLP 2016 sửa lại gui STC 21.9.2016" xfId="7812"/>
    <cellStyle name="T_San Nen TDC P.Ot.suaxls" xfId="7813"/>
    <cellStyle name="T_SĐT Công ty - Cụm, trạm" xfId="7814"/>
    <cellStyle name="T_Seagame(BTL)" xfId="7815"/>
    <cellStyle name="T_Sheet1" xfId="7816"/>
    <cellStyle name="T_Sheet1_1" xfId="7817"/>
    <cellStyle name="T_Sheet1_Bieu bang TLP 2016 huyện Lộc Hà 2" xfId="7818"/>
    <cellStyle name="T_Sheet1_Book1" xfId="7819"/>
    <cellStyle name="T_Sheet1_Budget schedule 1H08_Acc dept" xfId="7820"/>
    <cellStyle name="T_Sheet1_Budget schedule 1H08_Acc dept_Bieu bang TLP 2016 huyện Lộc Hà 2" xfId="7821"/>
    <cellStyle name="T_Sheet1_Budget schedule 1H08_Acc dept_PL bien phap cong trinh 22.9.2016" xfId="7822"/>
    <cellStyle name="T_Sheet1_Budget schedule 1H08_Acc dept_TLP 2016 sửa lại gui STC 21.9.2016" xfId="7823"/>
    <cellStyle name="T_Sheet1_Phu luc cong dau kenh TP Ha Tinh - trinh UBND tinh" xfId="7824"/>
    <cellStyle name="T_Sheet1_PL bien phap cong trinh 22.9.2016" xfId="7825"/>
    <cellStyle name="T_Sheet1_Purchase moi - 090504" xfId="7826"/>
    <cellStyle name="T_Sheet1_Purchase moi - 090504_Bieu bang TLP 2016 huyện Lộc Hà 2" xfId="7827"/>
    <cellStyle name="T_Sheet1_Purchase moi - 090504_PL bien phap cong trinh 22.9.2016" xfId="7828"/>
    <cellStyle name="T_Sheet1_Purchase moi - 090504_TLP 2016 sửa lại gui STC 21.9.2016" xfId="7829"/>
    <cellStyle name="T_Sheet1_ra soat phan cap 1 (cuoi in ra)" xfId="7830"/>
    <cellStyle name="T_Sheet1_Report preparation" xfId="7831"/>
    <cellStyle name="T_Sheet1_Report preparation_Bieu bang TLP 2016 huyện Lộc Hà 2" xfId="7832"/>
    <cellStyle name="T_Sheet1_Report preparation_PL bien phap cong trinh 22.9.2016" xfId="7833"/>
    <cellStyle name="T_Sheet1_Report preparation_TLP 2016 sửa lại gui STC 21.9.2016" xfId="7834"/>
    <cellStyle name="T_Sheet1_TLP 2016 sửa lại gui STC 21.9.2016" xfId="7835"/>
    <cellStyle name="T_Sheet1_ton kho moi tuan 22" xfId="7836"/>
    <cellStyle name="T_Sheet1_ton kho moi tuan 22_Analysis Transport" xfId="7837"/>
    <cellStyle name="T_Sheet1_ton kho moi tuan 22_Analysis Transport_Bieu bang TLP 2016 huyện Lộc Hà 2" xfId="7838"/>
    <cellStyle name="T_Sheet1_ton kho moi tuan 22_Analysis Transport_PL bien phap cong trinh 22.9.2016" xfId="7839"/>
    <cellStyle name="T_Sheet1_ton kho moi tuan 22_Analysis Transport_TLP 2016 sửa lại gui STC 21.9.2016" xfId="7840"/>
    <cellStyle name="T_Sheet1_ton kho moi tuan 22_Bieu bang TLP 2016 huyện Lộc Hà 2" xfId="7841"/>
    <cellStyle name="T_Sheet1_ton kho moi tuan 22_Calculate Plan 2008" xfId="7842"/>
    <cellStyle name="T_Sheet1_ton kho moi tuan 22_Calculate Plan 2008_Bieu bang TLP 2016 huyện Lộc Hà 2" xfId="7843"/>
    <cellStyle name="T_Sheet1_ton kho moi tuan 22_Calculate Plan 2008_PL bien phap cong trinh 22.9.2016" xfId="7844"/>
    <cellStyle name="T_Sheet1_ton kho moi tuan 22_Calculate Plan 2008_TLP 2016 sửa lại gui STC 21.9.2016" xfId="7845"/>
    <cellStyle name="T_Sheet1_ton kho moi tuan 22_PL bien phap cong trinh 22.9.2016" xfId="7846"/>
    <cellStyle name="T_Sheet1_ton kho moi tuan 22_Purchase moi - 090504" xfId="7847"/>
    <cellStyle name="T_Sheet1_ton kho moi tuan 22_Purchase moi - 090504_Bieu bang TLP 2016 huyện Lộc Hà 2" xfId="7848"/>
    <cellStyle name="T_Sheet1_ton kho moi tuan 22_Purchase moi - 090504_PL bien phap cong trinh 22.9.2016" xfId="7849"/>
    <cellStyle name="T_Sheet1_ton kho moi tuan 22_Purchase moi - 090504_TLP 2016 sửa lại gui STC 21.9.2016" xfId="7850"/>
    <cellStyle name="T_Sheet1_ton kho moi tuan 22_Sale result 2008" xfId="7851"/>
    <cellStyle name="T_Sheet1_ton kho moi tuan 22_Sale result 2008_Bieu bang TLP 2016 huyện Lộc Hà 2" xfId="7852"/>
    <cellStyle name="T_Sheet1_ton kho moi tuan 22_Sale result 2008_PL bien phap cong trinh 22.9.2016" xfId="7853"/>
    <cellStyle name="T_Sheet1_ton kho moi tuan 22_Sale result 2008_TLP 2016 sửa lại gui STC 21.9.2016" xfId="7854"/>
    <cellStyle name="T_Sheet1_ton kho moi tuan 22_TLP 2016 sửa lại gui STC 21.9.2016" xfId="7855"/>
    <cellStyle name="T_So GTVT" xfId="7856"/>
    <cellStyle name="T_So GTVT_131114- Bieu giao du toan CTMTQG 2014 giao" xfId="7857"/>
    <cellStyle name="T_So GTVT_CQ XAC DINH MAT BANG 2016 (Quảng Trị)" xfId="7858"/>
    <cellStyle name="T_So GTVT_CQ XAC DINH MAT BANG 2016 Thanh Hoa" xfId="7859"/>
    <cellStyle name="T_So lieu co ban" xfId="7860"/>
    <cellStyle name="T_So lieu co ban_1. DU TOAN CHI 2014_KHOI QH-PX (duthao).10.10" xfId="7861"/>
    <cellStyle name="T_So lieu co ban_1. DU TOAN CHI 2014_KHOI QH-PX (duthao).10.10_Thành phố-Nhu cau CCTL 2016" xfId="7862"/>
    <cellStyle name="T_So lieu co ban_1. DU TOAN CHI 2014_KHOI QH-PX (duthao).9.10(hop LC)-sua" xfId="7863"/>
    <cellStyle name="T_So lieu co ban_1. DU TOAN CHI 2014_KHOI QH-PX (duthao).9.10(hop LC)-sua_Thành phố-Nhu cau CCTL 2016" xfId="7864"/>
    <cellStyle name="T_So lieu co ban_Thành phố-Nhu cau CCTL 2016" xfId="7865"/>
    <cellStyle name="T_sua chua cham trung bay  mien Bac" xfId="7866"/>
    <cellStyle name="T_sua chua cham trung bay  mien Bac_Bieu bang TLP 2016 huyện Lộc Hà 2" xfId="7867"/>
    <cellStyle name="T_sua chua cham trung bay  mien Bac_Budget schedule 1H08_Acc dept" xfId="7868"/>
    <cellStyle name="T_sua chua cham trung bay  mien Bac_Budget schedule 1H08_Acc dept_Bieu bang TLP 2016 huyện Lộc Hà 2" xfId="7869"/>
    <cellStyle name="T_sua chua cham trung bay  mien Bac_Budget schedule 1H08_Acc dept_PL bien phap cong trinh 22.9.2016" xfId="7870"/>
    <cellStyle name="T_sua chua cham trung bay  mien Bac_Budget schedule 1H08_Acc dept_TLP 2016 sửa lại gui STC 21.9.2016" xfId="7871"/>
    <cellStyle name="T_sua chua cham trung bay  mien Bac_PL bien phap cong trinh 22.9.2016" xfId="7872"/>
    <cellStyle name="T_sua chua cham trung bay  mien Bac_Purchase moi - 090504" xfId="7873"/>
    <cellStyle name="T_sua chua cham trung bay  mien Bac_Purchase moi - 090504_Bieu bang TLP 2016 huyện Lộc Hà 2" xfId="7874"/>
    <cellStyle name="T_sua chua cham trung bay  mien Bac_Purchase moi - 090504_PL bien phap cong trinh 22.9.2016" xfId="7875"/>
    <cellStyle name="T_sua chua cham trung bay  mien Bac_Purchase moi - 090504_TLP 2016 sửa lại gui STC 21.9.2016" xfId="7876"/>
    <cellStyle name="T_sua chua cham trung bay  mien Bac_ra soat phan cap 1 (cuoi in ra)" xfId="7877"/>
    <cellStyle name="T_sua chua cham trung bay  mien Bac_Report preparation" xfId="7878"/>
    <cellStyle name="T_sua chua cham trung bay  mien Bac_Report preparation_Bieu bang TLP 2016 huyện Lộc Hà 2" xfId="7879"/>
    <cellStyle name="T_sua chua cham trung bay  mien Bac_Report preparation_PL bien phap cong trinh 22.9.2016" xfId="7880"/>
    <cellStyle name="T_sua chua cham trung bay  mien Bac_Report preparation_TLP 2016 sửa lại gui STC 21.9.2016" xfId="7881"/>
    <cellStyle name="T_sua chua cham trung bay  mien Bac_TLP 2016 sửa lại gui STC 21.9.2016" xfId="7882"/>
    <cellStyle name="T_T.Toan KL-blang" xfId="7883"/>
    <cellStyle name="T_TABMIS 16.12.10" xfId="7884"/>
    <cellStyle name="T_TABMIS 16.12.10_Thành phố-Nhu cau CCTL 2016" xfId="7885"/>
    <cellStyle name="T_TABMIS chuyen nguon" xfId="7886"/>
    <cellStyle name="T_TABMIS chuyen nguon_Thành phố-Nhu cau CCTL 2016" xfId="7887"/>
    <cellStyle name="T_Taichinh_DoSon_PAChon" xfId="7888"/>
    <cellStyle name="T_Taichinh_QuangYen_21Jan_2010_PAChon" xfId="7889"/>
    <cellStyle name="T_TAM UNG 2010 (31.12.2010) Q IN BC" xfId="7890"/>
    <cellStyle name="T_TAM UNG 2010 (31.12.2010) Q IN BC_Thành phố-Nhu cau CCTL 2016" xfId="7891"/>
    <cellStyle name="T_Tang 09-010" xfId="7892"/>
    <cellStyle name="T_Tang 09-010_T-Bao cao chi 6 thang" xfId="7893"/>
    <cellStyle name="T_Tang 09-010_T-Bao cao chi 6 thang 2" xfId="7894"/>
    <cellStyle name="T_TBA 180kVA 35-0.4kV 2006 TT 16" xfId="7895"/>
    <cellStyle name="T_TBA 560kVA" xfId="7896"/>
    <cellStyle name="T_T-Bao cao chi 6 thang" xfId="7897"/>
    <cellStyle name="T_T-Bao cao chi 6 thang 2" xfId="7898"/>
    <cellStyle name="T_TDT + duong(8-5-07)" xfId="7899"/>
    <cellStyle name="T_TDT + duong(8-5-07)_131114- Bieu giao du toan CTMTQG 2014 giao" xfId="7900"/>
    <cellStyle name="T_TDT + duong(8-5-07)_CQ XAC DINH MAT BANG 2016 (Quảng Trị)" xfId="7901"/>
    <cellStyle name="T_TDT + duong(8-5-07)_CQ XAC DINH MAT BANG 2016 Thanh Hoa" xfId="7902"/>
    <cellStyle name="T_TDT 3 xa VA chinh thuc" xfId="7903"/>
    <cellStyle name="T_TDT 3 xa VA chinh thuc 2" xfId="7904"/>
    <cellStyle name="T_TDT 3 xa VA chinh thuc_TONG HOP QUYET TOAN THANH PHO 2013" xfId="7905"/>
    <cellStyle name="T_TDT dieu chinh4.08 (GP-ST)" xfId="7906"/>
    <cellStyle name="T_T-G Nội Huyện2010" xfId="7907"/>
    <cellStyle name="T_T-G Nội Huyện2010_T-Bao cao chi 6 thang" xfId="7908"/>
    <cellStyle name="T_T-G Nội Huyện2010_T-Bao cao chi 6 thang 2" xfId="7909"/>
    <cellStyle name="T_TGiam 2011-2012" xfId="7910"/>
    <cellStyle name="T_TGiam 2011-2012_T-Bao cao chi 6 thang" xfId="7911"/>
    <cellStyle name="T_TGiam 2011-2012_T-Bao cao chi 6 thang 2" xfId="7912"/>
    <cellStyle name="T_TH BHXH 2015" xfId="7913"/>
    <cellStyle name="T_TH chenh lech Quy Luong 2014 (Phuc)" xfId="7914"/>
    <cellStyle name="T_TH chenh lech Quy Luong 2014 (Phuc)_BHYT nguoi ngheo" xfId="7915"/>
    <cellStyle name="T_TH chenh lech Quy Luong 2014 (Phuc)_bo sung du toan  hong linh" xfId="7916"/>
    <cellStyle name="T_TH chenh lech Quy Luong 2014 (Phuc)_DT 2015 (chinh thuc)" xfId="7917"/>
    <cellStyle name="T_TH chenh lech Quy Luong 2014 (Phuc)_TH BHXH 2015" xfId="7918"/>
    <cellStyle name="T_TH KP khac phuc bao so 5 - 2007" xfId="7919"/>
    <cellStyle name="T_tham tra" xfId="7920"/>
    <cellStyle name="T_tham tra_Thành phố-Nhu cau CCTL 2016" xfId="7921"/>
    <cellStyle name="T_tham_tra_du_toan" xfId="7922"/>
    <cellStyle name="T_tham_tra_du_toan_131114- Bieu giao du toan CTMTQG 2014 giao" xfId="7923"/>
    <cellStyle name="T_tham_tra_du_toan_CQ XAC DINH MAT BANG 2016 (Quảng Trị)" xfId="7924"/>
    <cellStyle name="T_tham_tra_du_toan_CQ XAC DINH MAT BANG 2016 Thanh Hoa" xfId="7925"/>
    <cellStyle name="T_Thành phố-Nhu cau CCTL 2016" xfId="7926"/>
    <cellStyle name="T_thanh toan cau KC (dot6)" xfId="7927"/>
    <cellStyle name="T_thanh toan cau tran (dot 5)-" xfId="7928"/>
    <cellStyle name="T_thanh toan cau tran (dot 5)-_thanh toan cau tran (dot 7)-" xfId="7929"/>
    <cellStyle name="T_thanh toan cau tran (dot 5)-_thanh_toan_cau_tran_dot_12" xfId="7930"/>
    <cellStyle name="T_thanh toan cau tran (dot 5)-_thanh_toandot_14" xfId="7931"/>
    <cellStyle name="T_thanh toan cau tran (dot 7)-" xfId="7932"/>
    <cellStyle name="T_thanh toan tbi TG1+2+T18-dot 1" xfId="7933"/>
    <cellStyle name="T_thanh_toan_cau_tran_dot_12" xfId="7934"/>
    <cellStyle name="T_thanh_toandot_14" xfId="7935"/>
    <cellStyle name="T_Theo doi NT" xfId="7936"/>
    <cellStyle name="T_Theo doi thang 1.2007" xfId="7937"/>
    <cellStyle name="T_Theo doi thang 1.2007_Bieu bang TLP 2016 huyện Lộc Hà 2" xfId="7938"/>
    <cellStyle name="T_Theo doi thang 1.2007_HEAD ORDER FOR MARCH- CONFIRMED&amp;Calculation" xfId="7939"/>
    <cellStyle name="T_Theo doi thang 1.2007_HEAD ORDER FOR MARCH- CONFIRMED&amp;Calculation_Bieu bang TLP 2016 huyện Lộc Hà 2" xfId="7940"/>
    <cellStyle name="T_Theo doi thang 1.2007_HEAD ORDER FOR MARCH- CONFIRMED&amp;Calculation_PL bien phap cong trinh 22.9.2016" xfId="7941"/>
    <cellStyle name="T_Theo doi thang 1.2007_HEAD ORDER FOR MARCH- CONFIRMED&amp;Calculation_TLP 2016 sửa lại gui STC 21.9.2016" xfId="7942"/>
    <cellStyle name="T_Theo doi thang 1.2007_HEAD ORDER FOR MARCH- CONFIRMEDCalculation_Tuan B" xfId="7943"/>
    <cellStyle name="T_Theo doi thang 1.2007_HEAD ORDER FOR MARCH- CONFIRMEDCalculation_Tuan B_Bieu bang TLP 2016 huyện Lộc Hà 2" xfId="7944"/>
    <cellStyle name="T_Theo doi thang 1.2007_HEAD ORDER FOR MARCH- CONFIRMEDCalculation_Tuan B_PL bien phap cong trinh 22.9.2016" xfId="7945"/>
    <cellStyle name="T_Theo doi thang 1.2007_HEAD ORDER FOR MARCH- CONFIRMEDCalculation_Tuan B_TLP 2016 sửa lại gui STC 21.9.2016" xfId="7946"/>
    <cellStyle name="T_Theo doi thang 1.2007_PL bien phap cong trinh 22.9.2016" xfId="7947"/>
    <cellStyle name="T_Theo doi thang 1.2007_TLP 2016 sửa lại gui STC 21.9.2016" xfId="7948"/>
    <cellStyle name="T_Thiet bi" xfId="7949"/>
    <cellStyle name="T_Thiet bi_131114- Bieu giao du toan CTMTQG 2014 giao" xfId="7950"/>
    <cellStyle name="T_Thiet bi_CQ XAC DINH MAT BANG 2016 (Quảng Trị)" xfId="7951"/>
    <cellStyle name="T_Thiet bi_CQ XAC DINH MAT BANG 2016 Thanh Hoa" xfId="7952"/>
    <cellStyle name="T_Thong ke" xfId="7953"/>
    <cellStyle name="T_Thong ke TDTKKT - Nam 2005" xfId="7954"/>
    <cellStyle name="T_Thong ke_Bang Gia" xfId="7955"/>
    <cellStyle name="T_Thong ke_Book1" xfId="7956"/>
    <cellStyle name="T_Thong ke_KLNMD" xfId="7957"/>
    <cellStyle name="T_THONG KEDAT DAI HAI QUY" xfId="7958"/>
    <cellStyle name="T_Thu chi" xfId="7959"/>
    <cellStyle name="T_THU NS den 21.12.2014" xfId="7960"/>
    <cellStyle name="T_tien2004" xfId="7961"/>
    <cellStyle name="T_tien2004 2" xfId="7962"/>
    <cellStyle name="T_tien2004_Bang Gia" xfId="7963"/>
    <cellStyle name="T_tien2004_Book1" xfId="7964"/>
    <cellStyle name="T_tien2004_KLNMD" xfId="7965"/>
    <cellStyle name="T_tien2004_Phụ luc goi 5" xfId="7966"/>
    <cellStyle name="T_tien2004_TONG HOP QUYET TOAN THANH PHO 2013" xfId="7967"/>
    <cellStyle name="T_Tieudong" xfId="7968"/>
    <cellStyle name="T_Tinh KLHC goi 1" xfId="7969"/>
    <cellStyle name="T_TK gop von  92090030013-New" xfId="7970"/>
    <cellStyle name="T_TK gop von  92090030013-New_bao cao chi xdcb 6 thang dau nam" xfId="7971"/>
    <cellStyle name="T_TK gop von  92090030013-New_T-Bao cao chi 6 thang" xfId="7972"/>
    <cellStyle name="T_TK gop von  92090030013-New_T-Bao cao chi 6 thang 2" xfId="7973"/>
    <cellStyle name="T_TK gop von  92090030013-New_TONG HOP QUYET TOAN THANH PHO 2013" xfId="7974"/>
    <cellStyle name="T_TK gop von  92090030013-New_TONG HOP QUYET TOAN THANH PHO 2013 2" xfId="7975"/>
    <cellStyle name="T_TK_HT" xfId="7976"/>
    <cellStyle name="T_TKE-ChoDon-sua" xfId="7977"/>
    <cellStyle name="T_TKE-ChoDon-sua 2" xfId="7978"/>
    <cellStyle name="T_TKE-ChoDon-sua_TONG HOP QUYET TOAN THANH PHO 2013" xfId="7979"/>
    <cellStyle name="T_TLP 2016 sửa lại gui STC 21.9.2016" xfId="7980"/>
    <cellStyle name="T_Tong hop" xfId="7981"/>
    <cellStyle name="T_TONG HOP CAC BIEU MAU DU TOAN 2010" xfId="7982"/>
    <cellStyle name="T_TONG HOP CAC BIEU MAU DU TOAN 2010_Thành phố-Nhu cau CCTL 2016" xfId="7983"/>
    <cellStyle name="T_Tong hop CCTL 2011 - Lam du toan" xfId="7984"/>
    <cellStyle name="T_Tong hop CCTL 2011 - Lam du toan_Thành phố-Nhu cau CCTL 2016" xfId="7985"/>
    <cellStyle name="T_Tong hop chung" xfId="7986"/>
    <cellStyle name="T_Tong hop chung_T-Bao cao chi 6 thang" xfId="7987"/>
    <cellStyle name="T_Tong hop chung_T-Bao cao chi 6 thang 2" xfId="7988"/>
    <cellStyle name="T_TONG HOP QUYET TOAN THANH PHO 2013" xfId="7989"/>
    <cellStyle name="T_TONG HOP QUYET TOAN THANH PHO 2013 2" xfId="7990"/>
    <cellStyle name="T_Tongdutoans" xfId="7991"/>
    <cellStyle name="T_Tongdutoans_Thành phố-Nhu cau CCTL 2016" xfId="7992"/>
    <cellStyle name="T_TongMucDauTu_DongMay 24 Apr 2010" xfId="7993"/>
    <cellStyle name="T_Tuyen (20-6-11 PA 2)" xfId="7994"/>
    <cellStyle name="T_Tuyen (21-7-11)-doan 1" xfId="7995"/>
    <cellStyle name="T_TX200701" xfId="7996"/>
    <cellStyle name="T_TX200701_Bieu bang TLP 2016 huyện Lộc Hà 2" xfId="7997"/>
    <cellStyle name="T_TX200701_PL bien phap cong trinh 22.9.2016" xfId="7998"/>
    <cellStyle name="T_TX200701_TLP 2016 sửa lại gui STC 21.9.2016" xfId="7999"/>
    <cellStyle name="T_Von ngoai nuoc" xfId="8000"/>
    <cellStyle name="T_xuat tuyen Trang An-DTTKe" xfId="8001"/>
    <cellStyle name="T_ÿÿÿÿÿ" xfId="8002"/>
    <cellStyle name="T_ÿÿÿÿÿ_131114- Bieu giao du toan CTMTQG 2014 giao" xfId="8003"/>
    <cellStyle name="T_ÿÿÿÿÿ_Bieu bang TLP 2016 huyện Lộc Hà 2" xfId="8004"/>
    <cellStyle name="T_ÿÿÿÿÿ_CQ XAC DINH MAT BANG 2016 (Quảng Trị)" xfId="8005"/>
    <cellStyle name="T_ÿÿÿÿÿ_CQ XAC DINH MAT BANG 2016 Thanh Hoa" xfId="8006"/>
    <cellStyle name="T_ÿÿÿÿÿ_PL bien phap cong trinh 22.9.2016" xfId="8007"/>
    <cellStyle name="T_ÿÿÿÿÿ_TLP 2016 sửa lại gui STC 21.9.2016" xfId="8008"/>
    <cellStyle name="T_ZCRT11" xfId="8009"/>
    <cellStyle name="T_ZCRT11_Bieu bang TLP 2016 huyện Lộc Hà 2" xfId="8010"/>
    <cellStyle name="T_ZCRT11_PL bien phap cong trinh 22.9.2016" xfId="8011"/>
    <cellStyle name="T_ZCRT11_TLP 2016 sửa lại gui STC 21.9.2016" xfId="8012"/>
    <cellStyle name="T_ZWAT11" xfId="8013"/>
    <cellStyle name="T_ZWAT11_Bieu bang TLP 2016 huyện Lộc Hà 2" xfId="8014"/>
    <cellStyle name="T_ZWAT11_PL bien phap cong trinh 22.9.2016" xfId="8015"/>
    <cellStyle name="T_ZWAT11_TLP 2016 sửa lại gui STC 21.9.2016" xfId="8016"/>
    <cellStyle name="T_" xfId="8017"/>
    <cellStyle name="T__1" xfId="8018"/>
    <cellStyle name="T__1_Thành phố-Nhu cau CCTL 2016" xfId="8019"/>
    <cellStyle name="T__BAO CAO 13 THANG2010 (THEO NGUON)1502" xfId="8020"/>
    <cellStyle name="T__BAO CAO 13 THANG2010 (THEO NGUON)1502_Thành phố-Nhu cau CCTL 2016" xfId="8021"/>
    <cellStyle name="T__TABMIS chuyen nguon" xfId="8022"/>
    <cellStyle name="T__TABMIS chuyen nguon_Thành phố-Nhu cau CCTL 2016" xfId="8023"/>
    <cellStyle name="T__TAM UNG 2010 (31.12.2010) Q IN BC" xfId="8024"/>
    <cellStyle name="T__TAM UNG 2010 (31.12.2010) Q IN BC_Thành phố-Nhu cau CCTL 2016" xfId="8025"/>
    <cellStyle name="T__Thành phố-Nhu cau CCTL 2016" xfId="8026"/>
    <cellStyle name="T__" xfId="8027"/>
    <cellStyle name="T___Thành phố-Nhu cau CCTL 2016" xfId="8028"/>
    <cellStyle name="t1" xfId="8029"/>
    <cellStyle name="tde" xfId="8030"/>
    <cellStyle name="Text Indent A" xfId="8031"/>
    <cellStyle name="Text Indent B" xfId="8032"/>
    <cellStyle name="Text Indent B 2" xfId="8033"/>
    <cellStyle name="Text Indent B 3" xfId="8034"/>
    <cellStyle name="Text Indent B 4" xfId="8035"/>
    <cellStyle name="Text Indent B 5" xfId="8036"/>
    <cellStyle name="Text Indent B 6" xfId="8037"/>
    <cellStyle name="Text Indent B 7" xfId="8038"/>
    <cellStyle name="Text Indent B_Bien ban" xfId="8039"/>
    <cellStyle name="Text Indent C" xfId="8040"/>
    <cellStyle name="Text Indent C 2" xfId="8041"/>
    <cellStyle name="Text Indent C 3" xfId="8042"/>
    <cellStyle name="Text Indent C_Thành phố-Nhu cau CCTL 2016" xfId="8043"/>
    <cellStyle name="th" xfId="8044"/>
    <cellStyle name="th 2" xfId="8045"/>
    <cellStyle name="th_Bieu bang TLP 2016 huyện Lộc Hà 2" xfId="8046"/>
    <cellStyle name="than" xfId="8047"/>
    <cellStyle name="Thanh" xfId="8048"/>
    <cellStyle name="Thanh 2" xfId="8049"/>
    <cellStyle name="þ_x001d_ð" xfId="8050"/>
    <cellStyle name="þ_x001d_ð¤_x000c_¯" xfId="8051"/>
    <cellStyle name="þ_x001d_ð¤_x000c_¯þ_x0014__x000a_¨þU_x0001_À_x0004_ _x0015__x000f__x0001__x0001_" xfId="8052"/>
    <cellStyle name="þ_x001d_ð¤_x000c_¯þ_x0014__x000d_" xfId="8053"/>
    <cellStyle name="þ_x001d_ð¤_x000c_¯þ_x0014__x000d_¨þU_x0001_À_x0004_ " xfId="8054"/>
    <cellStyle name="þ_x001d_ð¤_x000c_¯þ_x0014__x000d_¨þU_x0001_À_x0004_ _x0015__x000f__x0001__x0001_" xfId="8055"/>
    <cellStyle name="þ_x001d_ð·" xfId="8056"/>
    <cellStyle name="þ_x001d_ð·_x000c_" xfId="8057"/>
    <cellStyle name="þ_x001d_ð·_x000c_æ" xfId="8058"/>
    <cellStyle name="þ_x001d_ð·_x000c_æ 2" xfId="8059"/>
    <cellStyle name="þ_x001d_ð·_x000c_æþ'_x000a_ßþU" xfId="8060"/>
    <cellStyle name="þ_x001d_ð·_x000c_æþ'_x000a_ßþU_x0001_Ø" xfId="8061"/>
    <cellStyle name="þ_x001d_ð·_x000c_æþ'_x000a_ßþU_x0001_Ø_x0005_ü_x0014__x0007__x0001__x0001_" xfId="8062"/>
    <cellStyle name="þ_x001d_ð·_x000c_æþ'_x000d_ßþU" xfId="8063"/>
    <cellStyle name="þ_x001d_ð·_x000c_æþ'_x000d_ßþU_x0001_" xfId="8064"/>
    <cellStyle name="þ_x001d_ð·_x000c_æþ'_x000d_ßþU 2" xfId="8065"/>
    <cellStyle name="þ_x001d_ð·_x000c_æþ'_x000d_ßþU_x0001_ 2" xfId="8066"/>
    <cellStyle name="þ_x001d_ð·_x000c_æþ'_x000d_ßþU 3" xfId="8067"/>
    <cellStyle name="þ_x001d_ð·_x000c_æþ'_x000d_ßþU_x0001_ 3" xfId="8068"/>
    <cellStyle name="þ_x001d_ð·_x000c_æþ'_x000d_ßþU_TONG HOP QUYET TOAN THANH PHO 2013" xfId="8069"/>
    <cellStyle name="þ_x001d_ð·_x000c_æþ'_x000d_ßþU_x0001__TONG HOP QUYET TOAN THANH PHO 2013" xfId="8070"/>
    <cellStyle name="þ_x001d_ð·_x000c_æþ'_x000d_ßþU_x0001_Ø" xfId="8071"/>
    <cellStyle name="þ_x001d_ð·_x000c_æþ'_x000d_ßþU_x0001_Ø_x0005_" xfId="8072"/>
    <cellStyle name="þ_x001d_ð·_x000c_æþ'_x000d_ßþU_x0001_Ø 2" xfId="8073"/>
    <cellStyle name="þ_x001d_ð·_x000c_æþ'_x000d_ßþU_x0001_Ø_x0005_ 2" xfId="8074"/>
    <cellStyle name="þ_x001d_ð·_x000c_æþ'_x000d_ßþU_x0001_Ø 3" xfId="8075"/>
    <cellStyle name="þ_x001d_ð·_x000c_æþ'_x000d_ßþU_x0001_Ø_x0005_ 3" xfId="8076"/>
    <cellStyle name="þ_x001d_ð·_x000c_æþ'_x000d_ßþU_x0001_Ø_TONG HOP QUYET TOAN THANH PHO 2013" xfId="8077"/>
    <cellStyle name="þ_x001d_ð·_x000c_æþ'_x000d_ßþU_x0001_Ø_x0005__TONG HOP QUYET TOAN THANH PHO 2013" xfId="8078"/>
    <cellStyle name="þ_x001d_ð·_x000c_æþ'_x000d_ßþU_x0001_Ø_x0005_ü_x0014__x0007__x0001__x0001_" xfId="8079"/>
    <cellStyle name="þ_x001d_ðÇ%Uý—&amp;Hý9_x0008_Ÿ s_x000a__x0007__x0001__x0001_" xfId="8080"/>
    <cellStyle name="þ_x001d_ðÇ%Uý—&amp;Hý9_x0008_Ÿ s_x000a__x0007__x0001__x0001_ 2" xfId="8081"/>
    <cellStyle name="þ_x001d_ðK_x000c_Fý" xfId="8082"/>
    <cellStyle name="þ_x001d_ðK_x000c_Fý_x001b__x000a_9ýU_x0001_Ð_x0008_¦)_x0007__x0001__x0001_" xfId="8083"/>
    <cellStyle name="þ_x001d_ðK_x000c_Fý_x001b__x000d_9ýU_x0001_Ð_x0008_¦)_x0007__x0001__x0001_" xfId="8084"/>
    <cellStyle name="thu" xfId="8085"/>
    <cellStyle name="thuong-10" xfId="8086"/>
    <cellStyle name="thuong-10 2" xfId="8087"/>
    <cellStyle name="thuong-10 2 2" xfId="8088"/>
    <cellStyle name="thuong-10 3" xfId="8089"/>
    <cellStyle name="thuong-10 3 2" xfId="8090"/>
    <cellStyle name="thuong-10 4" xfId="8091"/>
    <cellStyle name="thuong-10 4 2" xfId="8092"/>
    <cellStyle name="thuong-10 5" xfId="8093"/>
    <cellStyle name="thuong-11" xfId="8094"/>
    <cellStyle name="Thuyet minh" xfId="8095"/>
    <cellStyle name="Tiªu ®Ì" xfId="8096"/>
    <cellStyle name="Tien VN" xfId="8097"/>
    <cellStyle name="Tien1" xfId="8098"/>
    <cellStyle name="Tien1 2" xfId="8099"/>
    <cellStyle name="Tien1 2 2" xfId="8100"/>
    <cellStyle name="Tien1 3" xfId="8101"/>
    <cellStyle name="Tien1 3 2" xfId="8102"/>
    <cellStyle name="Tien1 4" xfId="8103"/>
    <cellStyle name="Tien1 4 2" xfId="8104"/>
    <cellStyle name="Tien1 5" xfId="8105"/>
    <cellStyle name="Tiêu ??" xfId="8106"/>
    <cellStyle name="Tiêu đề" xfId="8107"/>
    <cellStyle name="Tieu_de_2" xfId="8108"/>
    <cellStyle name="Times New Roman" xfId="8109"/>
    <cellStyle name="Tính toán" xfId="8110"/>
    <cellStyle name="TiÓu môc" xfId="8111"/>
    <cellStyle name="TiÓu môc 2" xfId="8112"/>
    <cellStyle name="TiÓu môc 2 2" xfId="8113"/>
    <cellStyle name="TiÓu môc 3" xfId="8114"/>
    <cellStyle name="TiÓu môc 3 2" xfId="8115"/>
    <cellStyle name="TiÓu môc 4" xfId="8116"/>
    <cellStyle name="TiÓu môc 4 2" xfId="8117"/>
    <cellStyle name="TiÓu môc 5" xfId="8118"/>
    <cellStyle name="tit1" xfId="8119"/>
    <cellStyle name="tit2" xfId="8120"/>
    <cellStyle name="tit3" xfId="8121"/>
    <cellStyle name="tit4" xfId="8122"/>
    <cellStyle name="Title 2" xfId="8123"/>
    <cellStyle name="Title 3" xfId="8124"/>
    <cellStyle name="Title 4" xfId="8125"/>
    <cellStyle name="Tổng" xfId="8126"/>
    <cellStyle name="Tong so" xfId="8127"/>
    <cellStyle name="tong so 1" xfId="8128"/>
    <cellStyle name="tong so 1 2" xfId="8129"/>
    <cellStyle name="tong so 1 2 2" xfId="8130"/>
    <cellStyle name="tong so 1 3" xfId="8131"/>
    <cellStyle name="tong so 1 3 2" xfId="8132"/>
    <cellStyle name="tong so 1 4" xfId="8133"/>
    <cellStyle name="tong so 1 4 2" xfId="8134"/>
    <cellStyle name="tong so 1 5" xfId="8135"/>
    <cellStyle name="Tong so_Thành phố-Nhu cau CCTL 2016" xfId="8136"/>
    <cellStyle name="Tongcong" xfId="8137"/>
    <cellStyle name="Tongcong 2" xfId="8138"/>
    <cellStyle name="Tongcong 3" xfId="8139"/>
    <cellStyle name="Tốt" xfId="8140"/>
    <cellStyle name="Total 2" xfId="8141"/>
    <cellStyle name="Total 2 2" xfId="8142"/>
    <cellStyle name="Total 2 2 2" xfId="8143"/>
    <cellStyle name="Total 3" xfId="8144"/>
    <cellStyle name="Total 4" xfId="8145"/>
    <cellStyle name="trang" xfId="8146"/>
    <cellStyle name="trung" xfId="8147"/>
    <cellStyle name="trung 2" xfId="8148"/>
    <cellStyle name="trung 2 2" xfId="8149"/>
    <cellStyle name="trung 3" xfId="8150"/>
    <cellStyle name="trung 3 2" xfId="8151"/>
    <cellStyle name="trung 4" xfId="8152"/>
    <cellStyle name="trung 4 2" xfId="8153"/>
    <cellStyle name="trung 5" xfId="8154"/>
    <cellStyle name="Trung tính" xfId="8155"/>
    <cellStyle name="ts" xfId="8156"/>
    <cellStyle name="tt1" xfId="8157"/>
    <cellStyle name="Tusental (0)_pldt" xfId="8158"/>
    <cellStyle name="Tusental_pldt" xfId="8159"/>
    <cellStyle name="ux_3_¼­¿ï-¾È»ê" xfId="8160"/>
    <cellStyle name="V?n b?n C?nh báo" xfId="8161"/>
    <cellStyle name="V?n b?n Gi?i thích" xfId="8162"/>
    <cellStyle name="Valuta (0)_CALPREZZ" xfId="8163"/>
    <cellStyle name="Valuta_ PESO ELETTR." xfId="8164"/>
    <cellStyle name="Văn bản Cảnh báo" xfId="8165"/>
    <cellStyle name="Văn bản Giải thích" xfId="8166"/>
    <cellStyle name="VANG1" xfId="8167"/>
    <cellStyle name="viet" xfId="8168"/>
    <cellStyle name="viet 2" xfId="8169"/>
    <cellStyle name="Viet Nam" xfId="8170"/>
    <cellStyle name="Viet Nam 2" xfId="8171"/>
    <cellStyle name="viet_Bieu bang TLP 2016 huyện Lộc Hà 2" xfId="8172"/>
    <cellStyle name="viet2" xfId="8173"/>
    <cellStyle name="viet2 2" xfId="8174"/>
    <cellStyle name="viet2_Bieu bang TLP 2016 huyện Lộc Hà 2" xfId="8175"/>
    <cellStyle name="Vietnam 1" xfId="8176"/>
    <cellStyle name="VLB-GTKÕ" xfId="8177"/>
    <cellStyle name="VN new romanNormal" xfId="8178"/>
    <cellStyle name="Vn Time 13" xfId="8179"/>
    <cellStyle name="Vn Time 13 2" xfId="8180"/>
    <cellStyle name="Vn Time 14" xfId="8181"/>
    <cellStyle name="Vn Time 14 2" xfId="8182"/>
    <cellStyle name="Vn Time 14 3" xfId="8183"/>
    <cellStyle name="Vn Time 14_Thành phố-Nhu cau CCTL 2016" xfId="8184"/>
    <cellStyle name="VN time new roman" xfId="8185"/>
    <cellStyle name="vn_time" xfId="8186"/>
    <cellStyle name="vnbo" xfId="8187"/>
    <cellStyle name="vnbo 2" xfId="8188"/>
    <cellStyle name="vnbo 3" xfId="8189"/>
    <cellStyle name="vnbo_Thành phố-Nhu cau CCTL 2016" xfId="8190"/>
    <cellStyle name="vnhead1" xfId="8191"/>
    <cellStyle name="vnhead1 2" xfId="8192"/>
    <cellStyle name="vnhead1 3" xfId="8193"/>
    <cellStyle name="vnhead1_Thành phố-Nhu cau CCTL 2016" xfId="8194"/>
    <cellStyle name="vnhead2" xfId="8195"/>
    <cellStyle name="vnhead2 2" xfId="8196"/>
    <cellStyle name="vnhead2 3" xfId="8197"/>
    <cellStyle name="vnhead2_Thành phố-Nhu cau CCTL 2016" xfId="8198"/>
    <cellStyle name="vnhead3" xfId="8199"/>
    <cellStyle name="vnhead3 2" xfId="8200"/>
    <cellStyle name="vnhead4" xfId="8201"/>
    <cellStyle name="VNlucida sans" xfId="8202"/>
    <cellStyle name="vntxt1" xfId="8203"/>
    <cellStyle name="vntxt1 2" xfId="8204"/>
    <cellStyle name="vntxt2" xfId="8205"/>
    <cellStyle name="W?hrung [0]_35ERI8T2gbIEMixb4v26icuOo" xfId="8206"/>
    <cellStyle name="W?hrung_35ERI8T2gbIEMixb4v26icuOo" xfId="8207"/>
    <cellStyle name="Währung [0]_68574_Materialbedarfsliste" xfId="8208"/>
    <cellStyle name="Währung_68574_Materialbedarfsliste" xfId="8209"/>
    <cellStyle name="Walutowy [0]_Invoices2001Slovakia" xfId="8210"/>
    <cellStyle name="Walutowy_Invoices2001Slovakia" xfId="8211"/>
    <cellStyle name="Warning Text 2" xfId="8212"/>
    <cellStyle name="Warning Text 3" xfId="8213"/>
    <cellStyle name="Warning Text 4" xfId="8214"/>
    <cellStyle name="Worksheet" xfId="8215"/>
    <cellStyle name="Worksheet 2" xfId="8216"/>
    <cellStyle name="wrap" xfId="8217"/>
    <cellStyle name="Wไhrung [0]_35ERI8T2gbIEMixb4v26icuOo" xfId="8218"/>
    <cellStyle name="Wไhrung_35ERI8T2gbIEMixb4v26icuOo" xfId="8219"/>
    <cellStyle name="W臧rung [0]_Compiling Utility Macross" xfId="8220"/>
    <cellStyle name="W臧rung_Compiling Utility Macrosc" xfId="8221"/>
    <cellStyle name="X?u" xfId="8222"/>
    <cellStyle name="xan1" xfId="8223"/>
    <cellStyle name="xan1 2" xfId="8224"/>
    <cellStyle name="xan1 3" xfId="8225"/>
    <cellStyle name="Xấu" xfId="8226"/>
    <cellStyle name="xuan" xfId="8227"/>
    <cellStyle name="y" xfId="8228"/>
    <cellStyle name="Ý kh¸c_B¶ng 1 (2)" xfId="8229"/>
    <cellStyle name="ハイパーリンク_HVN JU 2003 NIGURI (Actual base plan) 030804 (2) (3)" xfId="8230"/>
    <cellStyle name="ﾓｰﾀｰｽﾎﾟｰﾂｶﾚﾝﾀﾞｰ" xfId="8231"/>
    <cellStyle name="เครื่องหมายจุลภาค [0]_Book2" xfId="8232"/>
    <cellStyle name="เครื่องหมายจุลภาค_Book2" xfId="8233"/>
    <cellStyle name="เครื่องหมายสกุลเงิน [0]_ATTACH SHEET" xfId="8234"/>
    <cellStyle name="เครื่องหมายสกุลเงิน_ATTACH SHEET" xfId="8235"/>
    <cellStyle name="เชื่อมโยงหลายมิติ_Sale_report2004" xfId="8236"/>
    <cellStyle name="ตามการเชื่อมโยงหลายมิติ_Sale_report2004" xfId="8237"/>
    <cellStyle name="ปกติ_ATTACH" xfId="8238"/>
    <cellStyle name=" [0.00]_ Att. 1- Cover" xfId="8239"/>
    <cellStyle name="_ Att. 1- Cover" xfId="8240"/>
    <cellStyle name="?_ Att. 1- Cover" xfId="8241"/>
    <cellStyle name="똿뗦먛귟 [0.00]_PRODUCT DETAIL Q1" xfId="8242"/>
    <cellStyle name="똿뗦먛귟_PRODUCT DETAIL Q1" xfId="8243"/>
    <cellStyle name="믅됞 [0.00]_PRODUCT DETAIL Q1" xfId="8244"/>
    <cellStyle name="믅됞_PRODUCT DETAIL Q1" xfId="8245"/>
    <cellStyle name="백분율_††††† " xfId="8246"/>
    <cellStyle name="뷭?_BOOKSHIP" xfId="8247"/>
    <cellStyle name="안건회계법인" xfId="8248"/>
    <cellStyle name="안건회계법인 2" xfId="8249"/>
    <cellStyle name="안건회계법인 3" xfId="8250"/>
    <cellStyle name="안건회계법인_Thành phố-Nhu cau CCTL 2016" xfId="8251"/>
    <cellStyle name="콤맀_Sheet1_총괄표 (수출입) (2)" xfId="8252"/>
    <cellStyle name="콤마 [ - 유형1" xfId="8253"/>
    <cellStyle name="콤마 [ - 유형2" xfId="8254"/>
    <cellStyle name="콤마 [ - 유형3" xfId="8255"/>
    <cellStyle name="콤마 [ - 유형4" xfId="8256"/>
    <cellStyle name="콤마 [ - 유형5" xfId="8257"/>
    <cellStyle name="콤마 [ - 유형6" xfId="8258"/>
    <cellStyle name="콤마 [ - 유형7" xfId="8259"/>
    <cellStyle name="콤마 [ - 유형8" xfId="8260"/>
    <cellStyle name="콤마 [0]_ 비목별 월별기술 " xfId="8261"/>
    <cellStyle name="콤마_ 비목별 월별기술 " xfId="8262"/>
    <cellStyle name="통화 [0]_††††† " xfId="8263"/>
    <cellStyle name="통화_††††† " xfId="8264"/>
    <cellStyle name="표섀_변경(최종)" xfId="8265"/>
    <cellStyle name="표준_ 97년 경영분석(안)" xfId="8266"/>
    <cellStyle name="표줠_Sheet1_1_총괄표 (수출입) (2)" xfId="8267"/>
    <cellStyle name="一般_00Q3902REV.1" xfId="8268"/>
    <cellStyle name="下点線" xfId="8269"/>
    <cellStyle name="千分位[0]_00Q3902REV.1" xfId="8270"/>
    <cellStyle name="千分位_00Q3902REV.1" xfId="8271"/>
    <cellStyle name="均等割付" xfId="8272"/>
    <cellStyle name="寘嬫愗傝 [0.00]_guyan" xfId="8273"/>
    <cellStyle name="寘嬫愗傝_guyan" xfId="8274"/>
    <cellStyle name="常规_GL ACM Master OCT08" xfId="8275"/>
    <cellStyle name="归盒啦_95" xfId="8276"/>
    <cellStyle name="捠壿 [0.00]_guyan" xfId="8277"/>
    <cellStyle name="捠壿_guyan" xfId="8278"/>
    <cellStyle name="昗弨_Fem.Pro" xfId="8279"/>
    <cellStyle name="未定義" xfId="8280"/>
    <cellStyle name="未定義 2" xfId="8281"/>
    <cellStyle name="桁区切り [0.0]" xfId="8282"/>
    <cellStyle name="桁区切り [0.00]_        " xfId="8283"/>
    <cellStyle name="桁区切り_        " xfId="8284"/>
    <cellStyle name="桁蟻唇Ｆ [0.00]_DATA" xfId="8285"/>
    <cellStyle name="桁蟻唇Ｆ_DATA" xfId="8286"/>
    <cellStyle name="標準_(A1)BOQ " xfId="8287"/>
    <cellStyle name="烹拳 [0]_95" xfId="8288"/>
    <cellStyle name="烹拳_95" xfId="8289"/>
    <cellStyle name="脱浦 [0.00]_DATA" xfId="8290"/>
    <cellStyle name="脱浦_DATA" xfId="8291"/>
    <cellStyle name="表示済みのハイパーリンク_HVN JU 2003 NIGURI (Actual base plan) 030804 (2) (3)" xfId="8292"/>
    <cellStyle name="貨幣 [0]_00Q3902REV.1" xfId="8293"/>
    <cellStyle name="貨幣[0]_BRE" xfId="8294"/>
    <cellStyle name="貨幣_00Q3902REV.1" xfId="8295"/>
    <cellStyle name="超連結_Book1" xfId="8296"/>
    <cellStyle name="通貨 [0.00]_030515-2" xfId="8297"/>
    <cellStyle name="通貨_030515-2" xfId="8298"/>
    <cellStyle name="钎霖_4岿角利" xfId="8299"/>
    <cellStyle name="隨後的超連結_Book1" xfId="8300"/>
    <cellStyle name="霓付 [0]_95" xfId="8301"/>
    <cellStyle name="霓付_95" xfId="8302"/>
    <cellStyle name="非表示" xfId="8303"/>
    <cellStyle name="㰐" xfId="830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9.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externalLink" Target="externalLinks/externalLink1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11.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800100</xdr:colOff>
      <xdr:row>2</xdr:row>
      <xdr:rowOff>0</xdr:rowOff>
    </xdr:to>
    <xdr:sp macro="" textlink="">
      <xdr:nvSpPr>
        <xdr:cNvPr id="2" name="Line 1"/>
        <xdr:cNvSpPr>
          <a:spLocks noChangeShapeType="1"/>
        </xdr:cNvSpPr>
      </xdr:nvSpPr>
      <xdr:spPr bwMode="auto">
        <a:xfrm>
          <a:off x="390525" y="400050"/>
          <a:ext cx="80010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800100</xdr:colOff>
      <xdr:row>2</xdr:row>
      <xdr:rowOff>0</xdr:rowOff>
    </xdr:to>
    <xdr:sp macro="" textlink="">
      <xdr:nvSpPr>
        <xdr:cNvPr id="2" name="Line 1"/>
        <xdr:cNvSpPr>
          <a:spLocks noChangeShapeType="1"/>
        </xdr:cNvSpPr>
      </xdr:nvSpPr>
      <xdr:spPr bwMode="auto">
        <a:xfrm>
          <a:off x="390525" y="457200"/>
          <a:ext cx="800100"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Y4\SharedDocs\LAN\Ha%20Tay\QuangNinh\NGOCHA\TBGieng\GiengH1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hda\news\DOCUME~1\VTDKHO~1.VIN\LOCALS~1\Temp\Rar$DI00.375\ANH\BCDT-05\BANRA\BCDT-05\LE\03-05(KHAITHU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ai%20lieu/HO%20SO%20LUU/T&#192;I%20LI&#7878;U%20N&#258;M%202020/T&#192;I%20LI&#7878;U%20H&#7884;P%20H&#272;ND%20TH&#7882;%20X&#195;/T&#224;i%20li&#7879;u%20ph&#7909;c%20v&#7909;%20h&#7885;p%20H&#272;%20k&#7923;%20h&#7885;p%20th&#7913;%209/Bao%20cao%20hop%20HDND%20ky%20VI,%20lan%209.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6"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Gia%20giao%20VL%20den%20HT"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CTHUY-TC-09.dwg"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y02\d\Tuan_829\DThau_CaiLan\469\DTC.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M%2067"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Gia%20VL%20den%20HT"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Qlxd2\c\BCNCKT\B_Can\Ba_be.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Khoan%20cong%20truong%20Tan%20D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
      <sheetName val="Bia "/>
      <sheetName val="th17"/>
      <sheetName val="H17"/>
      <sheetName val="XXXXXXXX"/>
      <sheetName val="XL4Poppy"/>
      <sheetName val="SL"/>
      <sheetName val="dongia (2)"/>
    </sheetNames>
    <sheetDataSet>
      <sheetData sheetId="0" refreshError="1"/>
      <sheetData sheetId="1"/>
      <sheetData sheetId="2"/>
      <sheetData sheetId="3"/>
      <sheetData sheetId="4" refreshError="1"/>
      <sheetData sheetId="5">
        <row r="4">
          <cell r="C4" t="str">
            <v>Delete</v>
          </cell>
        </row>
      </sheetData>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 3-05"/>
      <sheetName val="M 67"/>
      <sheetName val="dongia (2)"/>
      <sheetName val="XL4Poppy"/>
      <sheetName val="Gia VL den HT"/>
    </sheetNames>
    <sheetDataSet>
      <sheetData sheetId="0"/>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 doi DT 2020"/>
      <sheetName val="Thu 2020 duoc huong"/>
      <sheetName val="Sheet3"/>
      <sheetName val="Thu 2019 được hưởng"/>
      <sheetName val="DTthu2020"/>
      <sheetName val="DT chi 2020- CAP TX"/>
      <sheetName val="Cando NS CAP TX 2020"/>
      <sheetName val="TH chi xa 2020"/>
      <sheetName val="Thu phương xa 2020"/>
      <sheetName val="Thu phường, xã 2019"/>
      <sheetName val="Số thu phường, xã đến T10-2019"/>
      <sheetName val="DT chi xã 2020"/>
      <sheetName val="DT chi xã 2019"/>
      <sheetName val="Bieu 30"/>
      <sheetName val="DTĐV 2020"/>
      <sheetName val="DTĐV 2019"/>
      <sheetName val="DG UTH chixa"/>
      <sheetName val="CAN TRO CAP"/>
      <sheetName val="Chi xa"/>
      <sheetName val="Sheet7"/>
      <sheetName val="Sheet1"/>
      <sheetName val="Sheet2"/>
    </sheetNames>
    <sheetDataSet>
      <sheetData sheetId="0">
        <row r="13">
          <cell r="E13">
            <v>1450000</v>
          </cell>
        </row>
        <row r="14">
          <cell r="E14">
            <v>51370000</v>
          </cell>
        </row>
        <row r="17">
          <cell r="E17">
            <v>244032000</v>
          </cell>
        </row>
        <row r="27">
          <cell r="E27">
            <v>1640000</v>
          </cell>
        </row>
        <row r="28">
          <cell r="E28">
            <v>2188500</v>
          </cell>
        </row>
      </sheetData>
      <sheetData sheetId="1">
        <row r="8">
          <cell r="L8">
            <v>52820000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sheetName val="R&amp;P"/>
      <sheetName val="Sheet2"/>
      <sheetName val="Sheet1"/>
      <sheetName val="Detailed for Breakdown"/>
      <sheetName val="Names"/>
      <sheetName val="Tong Hop"/>
      <sheetName val="Phan tich"/>
      <sheetName val="Sheet3"/>
      <sheetName val="XL4Poppy"/>
      <sheetName val="Tong Ho"/>
      <sheetName val="Tong H"/>
      <sheetName val="Tong "/>
      <sheetName val="Tong"/>
      <sheetName val="Ton"/>
      <sheetName val="To"/>
      <sheetName val="T"/>
      <sheetName val=""/>
      <sheetName val="Uchongxo"/>
      <sheetName val="banmatcau"/>
      <sheetName val="damngang"/>
      <sheetName val="mat"/>
      <sheetName val="nen"/>
      <sheetName val="Tonghop"/>
      <sheetName val="damTrong"/>
      <sheetName val="Tamdosan"/>
      <sheetName val="Mo(M2)"/>
      <sheetName val="Mo(M1)"/>
      <sheetName val="klban-qd"/>
      <sheetName val="00000000"/>
      <sheetName val="10000000"/>
      <sheetName val="20000000"/>
      <sheetName val="Congtron"/>
      <sheetName val="Congban"/>
      <sheetName val="KLcongban"/>
      <sheetName val="KLTHcongtron"/>
      <sheetName val="Sheet4"/>
      <sheetName val="Sheet5"/>
      <sheetName val="Sheet6"/>
      <sheetName val="Sheet7"/>
      <sheetName val="LopBTN7cm"/>
      <sheetName val="(In.Gird-Ex.Gird-Deck)"/>
      <sheetName val="Railing"/>
      <sheetName val="StartUp"/>
      <sheetName val="CT -THVLNC"/>
    </sheetNames>
    <sheetDataSet>
      <sheetData sheetId="0" refreshError="1"/>
      <sheetData sheetId="1" refreshError="1">
        <row r="24">
          <cell r="G24">
            <v>5406</v>
          </cell>
        </row>
        <row r="27">
          <cell r="G27">
            <v>920</v>
          </cell>
        </row>
        <row r="39">
          <cell r="G39">
            <v>183636</v>
          </cell>
        </row>
        <row r="50">
          <cell r="G50">
            <v>4700</v>
          </cell>
        </row>
        <row r="54">
          <cell r="G54">
            <v>8596</v>
          </cell>
        </row>
        <row r="58">
          <cell r="G58">
            <v>4600</v>
          </cell>
        </row>
        <row r="84">
          <cell r="G84">
            <v>307000</v>
          </cell>
        </row>
        <row r="86">
          <cell r="G86">
            <v>1800000</v>
          </cell>
        </row>
        <row r="90">
          <cell r="G90">
            <v>30000</v>
          </cell>
        </row>
        <row r="100">
          <cell r="G100">
            <v>70000</v>
          </cell>
        </row>
        <row r="102">
          <cell r="G102">
            <v>420000</v>
          </cell>
        </row>
        <row r="103">
          <cell r="G103">
            <v>315000</v>
          </cell>
        </row>
        <row r="104">
          <cell r="G104">
            <v>168000.00000000003</v>
          </cell>
        </row>
        <row r="105">
          <cell r="G105">
            <v>504000</v>
          </cell>
        </row>
        <row r="106">
          <cell r="G106">
            <v>1260000</v>
          </cell>
        </row>
        <row r="107">
          <cell r="G107">
            <v>1680000</v>
          </cell>
        </row>
        <row r="109">
          <cell r="G109">
            <v>61400</v>
          </cell>
        </row>
        <row r="110">
          <cell r="G110">
            <v>49120</v>
          </cell>
        </row>
        <row r="124">
          <cell r="G124">
            <v>785469</v>
          </cell>
        </row>
        <row r="125">
          <cell r="G125">
            <v>1125943</v>
          </cell>
        </row>
        <row r="138">
          <cell r="G138">
            <v>522969</v>
          </cell>
        </row>
        <row r="146">
          <cell r="G146">
            <v>744850</v>
          </cell>
        </row>
        <row r="150">
          <cell r="G150">
            <v>1085836</v>
          </cell>
        </row>
        <row r="160">
          <cell r="G160">
            <v>650177</v>
          </cell>
        </row>
        <row r="164">
          <cell r="G164">
            <v>52566</v>
          </cell>
        </row>
        <row r="165">
          <cell r="G165">
            <v>55829</v>
          </cell>
        </row>
        <row r="167">
          <cell r="G167">
            <v>480789</v>
          </cell>
        </row>
        <row r="172">
          <cell r="G172">
            <v>868408</v>
          </cell>
        </row>
        <row r="179">
          <cell r="G179">
            <v>321512</v>
          </cell>
        </row>
        <row r="191">
          <cell r="G191">
            <v>472652</v>
          </cell>
        </row>
        <row r="198">
          <cell r="G198">
            <v>641961</v>
          </cell>
        </row>
        <row r="207">
          <cell r="G207">
            <v>776006</v>
          </cell>
        </row>
        <row r="209">
          <cell r="G209">
            <v>381748</v>
          </cell>
        </row>
        <row r="210">
          <cell r="G210">
            <v>426161</v>
          </cell>
        </row>
        <row r="225">
          <cell r="G225">
            <v>861908</v>
          </cell>
        </row>
        <row r="226">
          <cell r="G226">
            <v>1247376</v>
          </cell>
        </row>
        <row r="227">
          <cell r="G227">
            <v>1718736</v>
          </cell>
        </row>
        <row r="228">
          <cell r="G228">
            <v>1824131</v>
          </cell>
        </row>
        <row r="232">
          <cell r="G232">
            <v>2331539</v>
          </cell>
        </row>
        <row r="235">
          <cell r="G235">
            <v>2650744</v>
          </cell>
        </row>
        <row r="241">
          <cell r="G241">
            <v>78386</v>
          </cell>
        </row>
        <row r="244">
          <cell r="G244">
            <v>96606</v>
          </cell>
        </row>
        <row r="248">
          <cell r="G248">
            <v>113782</v>
          </cell>
        </row>
        <row r="250">
          <cell r="G250">
            <v>235732</v>
          </cell>
        </row>
        <row r="253">
          <cell r="G253">
            <v>107131</v>
          </cell>
        </row>
        <row r="260">
          <cell r="G260">
            <v>83578</v>
          </cell>
        </row>
        <row r="263">
          <cell r="G263">
            <v>1279858</v>
          </cell>
        </row>
        <row r="264">
          <cell r="G264">
            <v>1800749</v>
          </cell>
        </row>
        <row r="271">
          <cell r="G271">
            <v>1594996</v>
          </cell>
        </row>
        <row r="272">
          <cell r="G272">
            <v>1878187</v>
          </cell>
        </row>
        <row r="274">
          <cell r="G274">
            <v>3939622</v>
          </cell>
        </row>
        <row r="277">
          <cell r="G277">
            <v>140021</v>
          </cell>
        </row>
        <row r="281">
          <cell r="G281">
            <v>36194</v>
          </cell>
        </row>
        <row r="286">
          <cell r="G286">
            <v>41681</v>
          </cell>
        </row>
        <row r="296">
          <cell r="G296">
            <v>715811</v>
          </cell>
        </row>
        <row r="297">
          <cell r="G297">
            <v>839415</v>
          </cell>
        </row>
        <row r="305">
          <cell r="G305">
            <v>119771</v>
          </cell>
        </row>
        <row r="337">
          <cell r="G337">
            <v>430951</v>
          </cell>
        </row>
        <row r="338">
          <cell r="G338">
            <v>930432</v>
          </cell>
        </row>
        <row r="355">
          <cell r="G355">
            <v>27532</v>
          </cell>
        </row>
        <row r="371">
          <cell r="G371">
            <v>889435</v>
          </cell>
        </row>
        <row r="372">
          <cell r="G372">
            <v>1074220</v>
          </cell>
        </row>
        <row r="378">
          <cell r="G378">
            <v>818562</v>
          </cell>
        </row>
        <row r="385">
          <cell r="G385">
            <v>6781995</v>
          </cell>
        </row>
        <row r="391">
          <cell r="G391">
            <v>361686</v>
          </cell>
        </row>
        <row r="392">
          <cell r="G392">
            <v>746550</v>
          </cell>
        </row>
        <row r="403">
          <cell r="G403">
            <v>862947</v>
          </cell>
        </row>
      </sheetData>
      <sheetData sheetId="2"/>
      <sheetData sheetId="3" refreshError="1"/>
      <sheetData sheetId="4" refreshError="1"/>
      <sheetData sheetId="5" refreshError="1">
        <row r="6">
          <cell r="D6">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giao VL den HT"/>
      <sheetName val="XL4Poppy"/>
      <sheetName val="R&amp;P"/>
      <sheetName val="Names"/>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i-Cao-bars list of diaphragm"/>
      <sheetName val="Qui-Cao-bars list of Style1 PCI"/>
      <sheetName val="Cam-Thuy-DamT"/>
      <sheetName val="Cam-Thuy-Tru P1~P8"/>
      <sheetName val="Sheet1"/>
      <sheetName val="XL4Poppy"/>
      <sheetName val="Gia VL den HT"/>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Sheet1"/>
      <sheetName val="Sheet2"/>
      <sheetName val="Sheet3"/>
      <sheetName val="XL4Poppy"/>
    </sheetNames>
    <sheetDataSet>
      <sheetData sheetId="0"/>
      <sheetData sheetId="1"/>
      <sheetData sheetId="2"/>
      <sheetData sheetId="3"/>
      <sheetData sheetId="4"/>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67"/>
      <sheetName val="T.GIANG"/>
      <sheetName val="XL4Poppy"/>
      <sheetName val="DG vat tu"/>
      <sheetName val="TTDZ22"/>
      <sheetName val="THCT"/>
      <sheetName val="THDZ0,4"/>
      <sheetName val="TH DZ35"/>
      <sheetName val="THTram"/>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VL den HT"/>
      <sheetName val="Gia giao VL den HT"/>
      <sheetName val="XL4Poppy"/>
      <sheetName val="dongia (2)"/>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L4Poppy"/>
      <sheetName val="THDT"/>
      <sheetName val="THXL"/>
      <sheetName val="THTB"/>
      <sheetName val="THXLK"/>
      <sheetName val="XL35"/>
      <sheetName val="DZ35"/>
      <sheetName val="XLCN"/>
      <sheetName val="CN35"/>
      <sheetName val="THTBA"/>
      <sheetName val="TBA"/>
      <sheetName val="KS"/>
      <sheetName val="VC35"/>
      <sheetName val="CT35"/>
      <sheetName val="XL04"/>
      <sheetName val="DZ04"/>
      <sheetName val="XL_Cto"/>
      <sheetName val="C_to"/>
      <sheetName val="CP_BT"/>
      <sheetName val="CTTBA"/>
      <sheetName val="VCTBA"/>
      <sheetName val="CT04"/>
      <sheetName val="VC04"/>
      <sheetName val="VC_Cto"/>
      <sheetName val="CT_BT"/>
      <sheetName val="BT"/>
      <sheetName val="TH"/>
      <sheetName val="KB"/>
      <sheetName val="00000000"/>
      <sheetName val="Gia VL den HT"/>
      <sheetName val="SL"/>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oi luong HD tang"/>
      <sheetName val="Khoi luong HD giam"/>
      <sheetName val="DGPS"/>
      <sheetName val="Khoi luong phat sinh HD"/>
      <sheetName val="DGCT"/>
      <sheetName val="Khoi luong"/>
      <sheetName val="Khoi luong chi tiet"/>
      <sheetName val="Tong hop du toan"/>
      <sheetName val="Du toan chi tiet"/>
      <sheetName val="Don gia chi tiet"/>
      <sheetName val="Vat lieu"/>
      <sheetName val="Bang gia vat lieu"/>
      <sheetName val="Cap phoi vua"/>
      <sheetName val="Luong"/>
      <sheetName val="Bang gia thiet bi"/>
      <sheetName val="XL4Poppy"/>
      <sheetName val="149-2"/>
      <sheetName val="TTDZ22"/>
      <sheetName val="Tonf hop du toan"/>
      <sheetName val="Xuly Data"/>
      <sheetName val="Sheet1"/>
      <sheetName val="Gia VL den HT"/>
      <sheetName val="#REF"/>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17"/>
  <sheetViews>
    <sheetView workbookViewId="0">
      <selection activeCell="D9" sqref="D9"/>
    </sheetView>
  </sheetViews>
  <sheetFormatPr defaultColWidth="9.140625" defaultRowHeight="15.75"/>
  <cols>
    <col min="1" max="1" width="38.140625" style="1" customWidth="1"/>
    <col min="2" max="4" width="11.28515625" style="1" customWidth="1"/>
    <col min="5" max="5" width="34.140625" style="1" customWidth="1"/>
    <col min="6" max="6" width="11.5703125" style="1" customWidth="1"/>
    <col min="7" max="7" width="10.85546875" style="1" customWidth="1"/>
    <col min="8" max="8" width="9.42578125" style="1" customWidth="1"/>
    <col min="9" max="9" width="28.42578125" style="1" customWidth="1"/>
    <col min="10" max="16384" width="9.140625" style="1"/>
  </cols>
  <sheetData>
    <row r="1" spans="1:9" ht="21" customHeight="1">
      <c r="A1" s="426" t="s">
        <v>473</v>
      </c>
      <c r="B1" s="426"/>
      <c r="C1" s="426"/>
      <c r="G1" s="422" t="s">
        <v>36</v>
      </c>
      <c r="H1" s="422"/>
    </row>
    <row r="2" spans="1:9" ht="21.75" customHeight="1">
      <c r="A2" s="426" t="s">
        <v>474</v>
      </c>
      <c r="B2" s="426"/>
      <c r="C2" s="426"/>
      <c r="G2" s="197"/>
      <c r="H2" s="197"/>
    </row>
    <row r="3" spans="1:9" ht="33.75" customHeight="1">
      <c r="A3" s="420" t="s">
        <v>354</v>
      </c>
      <c r="B3" s="421"/>
      <c r="C3" s="421"/>
      <c r="D3" s="421"/>
      <c r="E3" s="421"/>
      <c r="F3" s="421"/>
      <c r="G3" s="421"/>
      <c r="H3" s="421"/>
    </row>
    <row r="4" spans="1:9" ht="18" customHeight="1">
      <c r="F4" s="423" t="s">
        <v>37</v>
      </c>
      <c r="G4" s="423"/>
      <c r="H4" s="423"/>
    </row>
    <row r="5" spans="1:9" s="3" customFormat="1" ht="46.5" customHeight="1">
      <c r="A5" s="4" t="s">
        <v>1</v>
      </c>
      <c r="B5" s="4" t="s">
        <v>2</v>
      </c>
      <c r="C5" s="199" t="s">
        <v>693</v>
      </c>
      <c r="D5" s="4" t="s">
        <v>3</v>
      </c>
      <c r="E5" s="4" t="s">
        <v>4</v>
      </c>
      <c r="F5" s="4" t="s">
        <v>2</v>
      </c>
      <c r="G5" s="199" t="s">
        <v>694</v>
      </c>
      <c r="H5" s="4" t="s">
        <v>5</v>
      </c>
    </row>
    <row r="6" spans="1:9" s="5" customFormat="1" ht="24" customHeight="1">
      <c r="A6" s="121" t="s">
        <v>7</v>
      </c>
      <c r="B6" s="110"/>
      <c r="C6" s="110"/>
      <c r="D6" s="110"/>
      <c r="E6" s="419" t="s">
        <v>6</v>
      </c>
      <c r="F6" s="110"/>
      <c r="G6" s="110"/>
      <c r="H6" s="110"/>
      <c r="I6" s="113"/>
    </row>
    <row r="7" spans="1:9" ht="24" customHeight="1">
      <c r="A7" s="110" t="s">
        <v>8</v>
      </c>
      <c r="B7" s="110">
        <f>B8+B9+B10+B11+B13+B16</f>
        <v>540726.47171299998</v>
      </c>
      <c r="C7" s="110">
        <f>C8+C9+C10+C11+C13+C16</f>
        <v>437829.19008799997</v>
      </c>
      <c r="D7" s="110">
        <f>D8+D9+D10+D11+D13+D16</f>
        <v>102897.281625</v>
      </c>
      <c r="E7" s="110" t="s">
        <v>9</v>
      </c>
      <c r="F7" s="110">
        <f>F8+F9+F10+F11+F12</f>
        <v>534564.74495900003</v>
      </c>
      <c r="G7" s="110">
        <f t="shared" ref="G7:H7" si="0">G8+G9+G10+G11+G12</f>
        <v>436383.23788099998</v>
      </c>
      <c r="H7" s="110">
        <f t="shared" si="0"/>
        <v>98181.50707800001</v>
      </c>
      <c r="I7" s="138"/>
    </row>
    <row r="8" spans="1:9" ht="20.100000000000001" customHeight="1">
      <c r="A8" s="62" t="s">
        <v>10</v>
      </c>
      <c r="B8" s="62">
        <f>C8+D8</f>
        <v>2079.6224939999997</v>
      </c>
      <c r="C8" s="62">
        <f>93.766006+'Biểu 02'!H44+'Biểu 02'!H46+'Biểu 02'!H48</f>
        <v>432.42161600000003</v>
      </c>
      <c r="D8" s="62">
        <f>'Biểu 02'!I34+'Biểu 02'!I30+'Biểu 02'!I50</f>
        <v>1647.2008779999999</v>
      </c>
      <c r="E8" s="62" t="s">
        <v>19</v>
      </c>
      <c r="F8" s="62">
        <f>G8+H8</f>
        <v>161891.53076400002</v>
      </c>
      <c r="G8" s="62">
        <f>'BS 03 (62)'!H10</f>
        <v>104551.61813000002</v>
      </c>
      <c r="H8" s="62">
        <f>'BS 03 (62)'!I9</f>
        <v>57339.912634000008</v>
      </c>
      <c r="I8" s="138"/>
    </row>
    <row r="9" spans="1:9" ht="20.100000000000001" customHeight="1">
      <c r="A9" s="9" t="s">
        <v>11</v>
      </c>
      <c r="B9" s="62">
        <f t="shared" ref="B9:B16" si="1">C9+D9</f>
        <v>78063.051032999996</v>
      </c>
      <c r="C9" s="9">
        <f>'Biểu 02'!H10-'Biểu 01'!C8</f>
        <v>68103.236592999994</v>
      </c>
      <c r="D9" s="9">
        <f>'Biểu 02'!I10-'Biểu 01'!D8</f>
        <v>9959.8144399999983</v>
      </c>
      <c r="E9" s="9" t="s">
        <v>869</v>
      </c>
      <c r="F9" s="9">
        <f t="shared" ref="F9:F12" si="2">G9+H9</f>
        <v>222869.765423</v>
      </c>
      <c r="G9" s="9">
        <f>'BS 03 (62)'!H17</f>
        <v>184328.135863</v>
      </c>
      <c r="H9" s="9">
        <f>'BS 03 (62)'!I17</f>
        <v>38541.629560000001</v>
      </c>
      <c r="I9" s="138"/>
    </row>
    <row r="10" spans="1:9" ht="20.100000000000001" customHeight="1">
      <c r="A10" s="9" t="s">
        <v>12</v>
      </c>
      <c r="B10" s="62">
        <f t="shared" si="1"/>
        <v>3152.3978029999998</v>
      </c>
      <c r="C10" s="9">
        <f>'Biểu 02'!H59</f>
        <v>1731.947079</v>
      </c>
      <c r="D10" s="9">
        <f>'Biểu 02'!I59</f>
        <v>1420.450724</v>
      </c>
      <c r="E10" s="9" t="s">
        <v>21</v>
      </c>
      <c r="F10" s="9">
        <f t="shared" si="2"/>
        <v>86387.804700000008</v>
      </c>
      <c r="G10" s="9">
        <f>'BS 03 (62)'!H50</f>
        <v>86387.804700000008</v>
      </c>
      <c r="H10" s="9">
        <f>'BS 03 (62)'!I50</f>
        <v>0</v>
      </c>
      <c r="I10" s="138"/>
    </row>
    <row r="11" spans="1:9" ht="20.100000000000001" customHeight="1">
      <c r="A11" s="9" t="s">
        <v>13</v>
      </c>
      <c r="B11" s="62">
        <f t="shared" si="1"/>
        <v>32301.012882999999</v>
      </c>
      <c r="C11" s="9">
        <f>'Biểu 02'!H58</f>
        <v>28819.002</v>
      </c>
      <c r="D11" s="9">
        <f>'Biểu 02'!I58</f>
        <v>3482.0108829999999</v>
      </c>
      <c r="E11" s="9" t="s">
        <v>22</v>
      </c>
      <c r="F11" s="9">
        <f t="shared" si="2"/>
        <v>0</v>
      </c>
      <c r="G11" s="9"/>
      <c r="H11" s="9"/>
      <c r="I11" s="138"/>
    </row>
    <row r="12" spans="1:9" ht="20.100000000000001" customHeight="1">
      <c r="A12" s="9" t="s">
        <v>14</v>
      </c>
      <c r="B12" s="62">
        <f t="shared" si="1"/>
        <v>0</v>
      </c>
      <c r="C12" s="9"/>
      <c r="D12" s="9"/>
      <c r="E12" s="9" t="s">
        <v>23</v>
      </c>
      <c r="F12" s="9">
        <f t="shared" si="2"/>
        <v>63415.644072000003</v>
      </c>
      <c r="G12" s="9">
        <f>'BS 03 (62)'!H49</f>
        <v>61115.679188000002</v>
      </c>
      <c r="H12" s="9">
        <f>'BS 03 (62)'!I49</f>
        <v>2299.964884</v>
      </c>
      <c r="I12" s="138"/>
    </row>
    <row r="13" spans="1:9" ht="20.100000000000001" customHeight="1">
      <c r="A13" s="9" t="s">
        <v>15</v>
      </c>
      <c r="B13" s="62">
        <f t="shared" si="1"/>
        <v>425130.38749999995</v>
      </c>
      <c r="C13" s="9">
        <f>C14+C15</f>
        <v>338742.58279999997</v>
      </c>
      <c r="D13" s="9">
        <f>D14+D15</f>
        <v>86387.804700000008</v>
      </c>
      <c r="E13" s="9"/>
      <c r="F13" s="9"/>
      <c r="G13" s="9"/>
      <c r="H13" s="9"/>
      <c r="I13" s="300"/>
    </row>
    <row r="14" spans="1:9" ht="20.100000000000001" customHeight="1">
      <c r="A14" s="9" t="s">
        <v>16</v>
      </c>
      <c r="B14" s="62">
        <f t="shared" si="1"/>
        <v>267318</v>
      </c>
      <c r="C14" s="9">
        <f>'Biểu 02'!H55</f>
        <v>241806</v>
      </c>
      <c r="D14" s="9">
        <f>'Biểu 02'!I55</f>
        <v>25512</v>
      </c>
      <c r="E14" s="9"/>
      <c r="F14" s="9"/>
      <c r="G14" s="9"/>
      <c r="H14" s="9"/>
      <c r="I14" s="300"/>
    </row>
    <row r="15" spans="1:9" ht="20.100000000000001" customHeight="1">
      <c r="A15" s="9" t="s">
        <v>17</v>
      </c>
      <c r="B15" s="62">
        <f t="shared" si="1"/>
        <v>157812.38750000001</v>
      </c>
      <c r="C15" s="9">
        <f>'Biểu 02'!H56</f>
        <v>96936.582800000004</v>
      </c>
      <c r="D15" s="9">
        <f>'Biểu 02'!I56</f>
        <v>60875.804700000001</v>
      </c>
      <c r="E15" s="9"/>
      <c r="F15" s="9"/>
      <c r="G15" s="9"/>
      <c r="H15" s="9"/>
      <c r="I15" s="300"/>
    </row>
    <row r="16" spans="1:9" ht="20.100000000000001" customHeight="1">
      <c r="A16" s="79" t="s">
        <v>18</v>
      </c>
      <c r="B16" s="84">
        <f t="shared" si="1"/>
        <v>0</v>
      </c>
      <c r="C16" s="79"/>
      <c r="D16" s="79"/>
      <c r="E16" s="79"/>
      <c r="F16" s="79"/>
      <c r="G16" s="79"/>
      <c r="H16" s="79"/>
    </row>
    <row r="17" spans="1:9" ht="24" customHeight="1">
      <c r="A17" s="110" t="s">
        <v>24</v>
      </c>
      <c r="B17" s="110">
        <f>C17+D17</f>
        <v>6161.7267539999884</v>
      </c>
      <c r="C17" s="110">
        <f>C7-G7</f>
        <v>1445.9522069999948</v>
      </c>
      <c r="D17" s="110">
        <f>D7-H7</f>
        <v>4715.7745469999936</v>
      </c>
      <c r="E17" s="110"/>
      <c r="F17" s="110"/>
      <c r="G17" s="110"/>
      <c r="H17" s="110"/>
      <c r="I17" s="138"/>
    </row>
    <row r="18" spans="1:9" ht="21.75" customHeight="1">
      <c r="I18" s="300"/>
    </row>
    <row r="19" spans="1:9" s="21" customFormat="1" ht="21.75" customHeight="1">
      <c r="A19" s="299"/>
      <c r="D19" s="424"/>
      <c r="E19" s="424"/>
      <c r="F19" s="425"/>
      <c r="G19" s="425"/>
      <c r="H19" s="425"/>
      <c r="I19" s="300"/>
    </row>
    <row r="20" spans="1:9" s="12" customFormat="1" ht="21.75" customHeight="1">
      <c r="A20" s="139"/>
      <c r="C20" s="420"/>
      <c r="D20" s="420"/>
      <c r="E20" s="420"/>
      <c r="F20" s="420"/>
      <c r="G20" s="420"/>
      <c r="H20" s="420"/>
    </row>
    <row r="21" spans="1:9" ht="21.75" customHeight="1">
      <c r="F21" s="420"/>
      <c r="G21" s="420"/>
      <c r="H21" s="420"/>
    </row>
    <row r="22" spans="1:9" ht="21.75" customHeight="1"/>
    <row r="23" spans="1:9" ht="21.75" customHeight="1"/>
    <row r="24" spans="1:9" ht="21.75" customHeight="1"/>
    <row r="25" spans="1:9" ht="21.75" customHeight="1">
      <c r="A25" s="5"/>
      <c r="C25" s="420"/>
      <c r="D25" s="420"/>
      <c r="E25" s="420"/>
      <c r="F25" s="420"/>
      <c r="G25" s="420"/>
      <c r="H25" s="420"/>
    </row>
    <row r="26" spans="1:9" ht="21.75" customHeight="1"/>
    <row r="27" spans="1:9" ht="21.75" customHeight="1"/>
    <row r="28" spans="1:9" ht="21.75" customHeight="1"/>
    <row r="29" spans="1:9" ht="21.75" customHeight="1"/>
    <row r="30" spans="1:9" ht="21.75" customHeight="1"/>
    <row r="31" spans="1:9" ht="21.75" customHeight="1"/>
    <row r="32" spans="1:9"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sheetData>
  <mergeCells count="12">
    <mergeCell ref="G1:H1"/>
    <mergeCell ref="F4:H4"/>
    <mergeCell ref="D19:E19"/>
    <mergeCell ref="F19:H19"/>
    <mergeCell ref="C20:E20"/>
    <mergeCell ref="A1:C1"/>
    <mergeCell ref="A2:C2"/>
    <mergeCell ref="F21:H21"/>
    <mergeCell ref="F25:H25"/>
    <mergeCell ref="C25:E25"/>
    <mergeCell ref="F20:H20"/>
    <mergeCell ref="A3:H3"/>
  </mergeCells>
  <pageMargins left="0.511811023622047" right="0.31496062992126" top="0.30118110199999998" bottom="0.35433070866141703" header="0.31496062992126" footer="0.118110236220472"/>
  <pageSetup paperSize="9"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workbookViewId="0">
      <selection activeCell="F8" sqref="F8:F9"/>
    </sheetView>
  </sheetViews>
  <sheetFormatPr defaultColWidth="9.140625" defaultRowHeight="15.75"/>
  <cols>
    <col min="1" max="1" width="59.85546875" style="26" customWidth="1"/>
    <col min="2" max="4" width="13.28515625" style="26" customWidth="1"/>
    <col min="5" max="5" width="27.7109375" style="26" customWidth="1"/>
    <col min="6" max="16384" width="9.140625" style="26"/>
  </cols>
  <sheetData>
    <row r="1" spans="1:5" ht="19.5" customHeight="1">
      <c r="A1" s="93" t="s">
        <v>74</v>
      </c>
      <c r="C1" s="451" t="s">
        <v>31</v>
      </c>
      <c r="D1" s="451"/>
    </row>
    <row r="2" spans="1:5" ht="16.5">
      <c r="A2" s="47" t="s">
        <v>147</v>
      </c>
    </row>
    <row r="3" spans="1:5" ht="21.75" customHeight="1">
      <c r="A3" s="452" t="s">
        <v>148</v>
      </c>
      <c r="B3" s="452"/>
      <c r="C3" s="452"/>
      <c r="D3" s="452"/>
    </row>
    <row r="4" spans="1:5" ht="21" customHeight="1">
      <c r="A4" s="452" t="s">
        <v>362</v>
      </c>
      <c r="B4" s="452"/>
      <c r="C4" s="452"/>
      <c r="D4" s="452"/>
    </row>
    <row r="5" spans="1:5" ht="21" customHeight="1">
      <c r="A5" s="48"/>
      <c r="B5" s="48"/>
      <c r="C5" s="48"/>
      <c r="D5" s="48"/>
    </row>
    <row r="6" spans="1:5">
      <c r="C6" s="453" t="s">
        <v>37</v>
      </c>
      <c r="D6" s="453"/>
    </row>
    <row r="7" spans="1:5" ht="57" customHeight="1">
      <c r="A7" s="49" t="s">
        <v>26</v>
      </c>
      <c r="B7" s="31" t="s">
        <v>2</v>
      </c>
      <c r="C7" s="31" t="s">
        <v>149</v>
      </c>
      <c r="D7" s="31" t="s">
        <v>150</v>
      </c>
    </row>
    <row r="8" spans="1:5" s="28" customFormat="1" ht="21.75" customHeight="1">
      <c r="A8" s="124" t="s">
        <v>151</v>
      </c>
      <c r="B8" s="124"/>
      <c r="C8" s="124"/>
      <c r="D8" s="124"/>
    </row>
    <row r="9" spans="1:5" s="28" customFormat="1" ht="21.75" customHeight="1">
      <c r="A9" s="124" t="s">
        <v>152</v>
      </c>
      <c r="B9" s="124"/>
      <c r="C9" s="124"/>
      <c r="D9" s="124"/>
    </row>
    <row r="10" spans="1:5" ht="21.75" customHeight="1">
      <c r="A10" s="134" t="s">
        <v>153</v>
      </c>
      <c r="B10" s="134"/>
      <c r="C10" s="134"/>
      <c r="D10" s="134"/>
    </row>
    <row r="11" spans="1:5" ht="50.25" customHeight="1">
      <c r="A11" s="134" t="s">
        <v>411</v>
      </c>
      <c r="B11" s="134"/>
      <c r="C11" s="134"/>
      <c r="D11" s="134"/>
    </row>
    <row r="12" spans="1:5" ht="21.75" customHeight="1">
      <c r="A12" s="135" t="s">
        <v>409</v>
      </c>
      <c r="B12" s="123"/>
      <c r="C12" s="123"/>
      <c r="D12" s="123"/>
    </row>
    <row r="13" spans="1:5" ht="21.75" customHeight="1">
      <c r="A13" s="136" t="s">
        <v>412</v>
      </c>
      <c r="B13" s="137">
        <f>C13+D13</f>
        <v>887.5</v>
      </c>
      <c r="C13" s="137">
        <v>13.18</v>
      </c>
      <c r="D13" s="137">
        <v>874.32</v>
      </c>
      <c r="E13" s="128" t="s">
        <v>423</v>
      </c>
    </row>
    <row r="14" spans="1:5" ht="38.25" customHeight="1">
      <c r="A14" s="134" t="s">
        <v>408</v>
      </c>
      <c r="B14" s="134"/>
      <c r="C14" s="134"/>
      <c r="D14" s="134"/>
    </row>
    <row r="15" spans="1:5" ht="21.75" customHeight="1">
      <c r="A15" s="135" t="s">
        <v>409</v>
      </c>
      <c r="B15" s="123"/>
      <c r="C15" s="123"/>
      <c r="D15" s="123"/>
    </row>
    <row r="16" spans="1:5" ht="21.75" customHeight="1">
      <c r="A16" s="50" t="s">
        <v>410</v>
      </c>
      <c r="B16" s="127">
        <f>C16+D16</f>
        <v>53.613</v>
      </c>
      <c r="C16" s="126">
        <v>5.67</v>
      </c>
      <c r="D16" s="127">
        <v>47.942999999999998</v>
      </c>
      <c r="E16" s="26" t="s">
        <v>424</v>
      </c>
    </row>
    <row r="17" spans="1:5" ht="75" customHeight="1">
      <c r="A17" s="136" t="s">
        <v>413</v>
      </c>
      <c r="B17" s="137">
        <f>C17+D17</f>
        <v>6758</v>
      </c>
      <c r="C17" s="140"/>
      <c r="D17" s="140">
        <f>756+6002</f>
        <v>6758</v>
      </c>
      <c r="E17" s="26" t="s">
        <v>414</v>
      </c>
    </row>
    <row r="18" spans="1:5" ht="21.75" customHeight="1">
      <c r="A18" s="134" t="s">
        <v>154</v>
      </c>
      <c r="B18" s="134"/>
      <c r="C18" s="134"/>
      <c r="D18" s="134"/>
      <c r="E18" s="131" t="s">
        <v>425</v>
      </c>
    </row>
    <row r="19" spans="1:5" ht="21.75" customHeight="1">
      <c r="A19" s="132" t="s">
        <v>426</v>
      </c>
      <c r="B19" s="132"/>
      <c r="C19" s="133">
        <v>226.95</v>
      </c>
      <c r="D19" s="132"/>
    </row>
    <row r="20" spans="1:5" ht="21.75" customHeight="1">
      <c r="A20" s="141" t="s">
        <v>155</v>
      </c>
      <c r="B20" s="134"/>
      <c r="C20" s="134"/>
      <c r="D20" s="134"/>
    </row>
    <row r="21" spans="1:5" ht="21.75" customHeight="1">
      <c r="A21" s="123" t="s">
        <v>185</v>
      </c>
      <c r="B21" s="123"/>
      <c r="C21" s="123"/>
      <c r="D21" s="123"/>
    </row>
    <row r="22" spans="1:5" ht="21.75" customHeight="1">
      <c r="A22" s="29" t="s">
        <v>415</v>
      </c>
      <c r="B22" s="29"/>
      <c r="C22" s="29">
        <f>C25+C23</f>
        <v>1666.1115000000002</v>
      </c>
      <c r="D22" s="29"/>
    </row>
    <row r="23" spans="1:5" ht="60" customHeight="1">
      <c r="A23" s="29" t="s">
        <v>416</v>
      </c>
      <c r="B23" s="29"/>
      <c r="C23" s="127">
        <v>9.2609999999999992</v>
      </c>
      <c r="D23" s="29"/>
    </row>
    <row r="24" spans="1:5" ht="27" customHeight="1">
      <c r="A24" s="29" t="s">
        <v>427</v>
      </c>
      <c r="B24" s="29"/>
      <c r="C24" s="127"/>
      <c r="D24" s="29"/>
    </row>
    <row r="25" spans="1:5" ht="27" customHeight="1">
      <c r="A25" s="29" t="s">
        <v>417</v>
      </c>
      <c r="B25" s="29"/>
      <c r="C25" s="127">
        <f>C26+C27+C28+C29+C30</f>
        <v>1656.8505000000002</v>
      </c>
      <c r="D25" s="29"/>
    </row>
    <row r="26" spans="1:5" ht="21.75" customHeight="1">
      <c r="A26" s="29" t="s">
        <v>418</v>
      </c>
      <c r="B26" s="29"/>
      <c r="C26" s="126">
        <v>170.96</v>
      </c>
      <c r="D26" s="29"/>
    </row>
    <row r="27" spans="1:5" ht="21.75" customHeight="1">
      <c r="A27" s="29" t="s">
        <v>419</v>
      </c>
      <c r="B27" s="29"/>
      <c r="C27" s="126">
        <f>1198.7405+35+36+50+94.05</f>
        <v>1413.7905000000001</v>
      </c>
      <c r="D27" s="29"/>
    </row>
    <row r="28" spans="1:5" ht="21.75" customHeight="1">
      <c r="A28" s="29" t="s">
        <v>420</v>
      </c>
      <c r="B28" s="29"/>
      <c r="C28" s="125">
        <v>31.2</v>
      </c>
      <c r="D28" s="29"/>
    </row>
    <row r="29" spans="1:5" ht="21.75" customHeight="1">
      <c r="A29" s="29" t="s">
        <v>421</v>
      </c>
      <c r="B29" s="29"/>
      <c r="C29" s="125">
        <v>30.7</v>
      </c>
      <c r="D29" s="29"/>
    </row>
    <row r="30" spans="1:5" ht="21.75" customHeight="1">
      <c r="A30" s="29" t="s">
        <v>422</v>
      </c>
      <c r="B30" s="29"/>
      <c r="C30" s="125">
        <v>10.199999999999999</v>
      </c>
      <c r="D30" s="29"/>
    </row>
    <row r="31" spans="1:5" ht="21.75" customHeight="1">
      <c r="A31" s="51" t="s">
        <v>156</v>
      </c>
      <c r="B31" s="29"/>
      <c r="C31" s="29"/>
      <c r="D31" s="29"/>
    </row>
    <row r="32" spans="1:5" ht="21.75" customHeight="1">
      <c r="A32" s="129" t="s">
        <v>163</v>
      </c>
      <c r="B32" s="29"/>
      <c r="C32" s="29"/>
      <c r="D32" s="29"/>
    </row>
    <row r="33" spans="1:4" ht="21.75" customHeight="1">
      <c r="A33" s="29" t="s">
        <v>164</v>
      </c>
      <c r="B33" s="29"/>
      <c r="C33" s="127"/>
      <c r="D33" s="29"/>
    </row>
    <row r="34" spans="1:4" ht="21.75" customHeight="1">
      <c r="A34" s="132"/>
      <c r="B34" s="132"/>
      <c r="C34" s="133"/>
      <c r="D34" s="132"/>
    </row>
    <row r="35" spans="1:4" s="28" customFormat="1" ht="21.75" customHeight="1">
      <c r="A35" s="124" t="s">
        <v>165</v>
      </c>
      <c r="B35" s="124"/>
      <c r="C35" s="124"/>
      <c r="D35" s="124"/>
    </row>
    <row r="36" spans="1:4" s="28" customFormat="1" ht="21.75" customHeight="1">
      <c r="A36" s="124" t="s">
        <v>157</v>
      </c>
      <c r="B36" s="124"/>
      <c r="C36" s="124"/>
      <c r="D36" s="124"/>
    </row>
    <row r="37" spans="1:4" s="28" customFormat="1" ht="21.75" customHeight="1">
      <c r="A37" s="130" t="s">
        <v>158</v>
      </c>
      <c r="B37" s="130"/>
      <c r="C37" s="130"/>
      <c r="D37" s="130"/>
    </row>
    <row r="38" spans="1:4" s="28" customFormat="1" ht="21.75" customHeight="1">
      <c r="A38" s="27" t="s">
        <v>159</v>
      </c>
      <c r="B38" s="27"/>
      <c r="C38" s="27"/>
      <c r="D38" s="27"/>
    </row>
    <row r="39" spans="1:4" ht="21.75" customHeight="1">
      <c r="A39" s="29" t="s">
        <v>167</v>
      </c>
      <c r="B39" s="29"/>
      <c r="C39" s="29"/>
      <c r="D39" s="29"/>
    </row>
    <row r="40" spans="1:4" ht="21.75" customHeight="1">
      <c r="A40" s="29" t="s">
        <v>173</v>
      </c>
      <c r="B40" s="29"/>
      <c r="C40" s="29"/>
      <c r="D40" s="29"/>
    </row>
    <row r="41" spans="1:4" ht="21.75" customHeight="1">
      <c r="A41" s="29" t="s">
        <v>174</v>
      </c>
      <c r="B41" s="29"/>
      <c r="C41" s="29"/>
      <c r="D41" s="29"/>
    </row>
    <row r="42" spans="1:4" ht="21.75" customHeight="1">
      <c r="A42" s="29" t="s">
        <v>160</v>
      </c>
      <c r="B42" s="29"/>
      <c r="C42" s="29"/>
      <c r="D42" s="29"/>
    </row>
    <row r="43" spans="1:4" ht="21.75" customHeight="1">
      <c r="A43" s="29" t="s">
        <v>160</v>
      </c>
      <c r="B43" s="29"/>
      <c r="C43" s="29"/>
      <c r="D43" s="29"/>
    </row>
    <row r="44" spans="1:4" s="28" customFormat="1" ht="21.75" customHeight="1">
      <c r="A44" s="27" t="s">
        <v>161</v>
      </c>
      <c r="B44" s="27"/>
      <c r="C44" s="27"/>
      <c r="D44" s="27"/>
    </row>
    <row r="45" spans="1:4" s="28" customFormat="1" ht="21.75" customHeight="1">
      <c r="A45" s="30" t="s">
        <v>166</v>
      </c>
      <c r="B45" s="30"/>
      <c r="C45" s="30"/>
      <c r="D45" s="30"/>
    </row>
    <row r="46" spans="1:4" ht="21.75" customHeight="1"/>
    <row r="47" spans="1:4" ht="21.75" customHeight="1">
      <c r="B47" s="424" t="s">
        <v>355</v>
      </c>
      <c r="C47" s="424"/>
      <c r="D47" s="424"/>
    </row>
    <row r="48" spans="1:4" ht="21.75" customHeight="1">
      <c r="A48" s="80" t="s">
        <v>146</v>
      </c>
      <c r="B48" s="450" t="s">
        <v>162</v>
      </c>
      <c r="C48" s="450"/>
      <c r="D48" s="450"/>
    </row>
    <row r="49" ht="32.2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sheetData>
  <mergeCells count="6">
    <mergeCell ref="B48:D48"/>
    <mergeCell ref="C1:D1"/>
    <mergeCell ref="A3:D3"/>
    <mergeCell ref="A4:D4"/>
    <mergeCell ref="C6:D6"/>
    <mergeCell ref="B47:D47"/>
  </mergeCells>
  <pageMargins left="0.5" right="0.25" top="0.5" bottom="0.5" header="0.25" footer="0.25"/>
  <pageSetup paperSize="9"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52"/>
  <sheetViews>
    <sheetView topLeftCell="A43" workbookViewId="0">
      <selection activeCell="D58" sqref="D58"/>
    </sheetView>
  </sheetViews>
  <sheetFormatPr defaultColWidth="9.140625" defaultRowHeight="15.75"/>
  <cols>
    <col min="1" max="1" width="5.85546875" style="1" customWidth="1"/>
    <col min="2" max="2" width="55.5703125" style="1" customWidth="1"/>
    <col min="3" max="5" width="13.42578125" style="1" customWidth="1"/>
    <col min="6" max="6" width="27.140625" style="1" customWidth="1"/>
    <col min="7" max="7" width="30.85546875" style="1" customWidth="1"/>
    <col min="8" max="8" width="11.5703125" style="1" customWidth="1"/>
    <col min="9" max="16384" width="9.140625" style="1"/>
  </cols>
  <sheetData>
    <row r="1" spans="1:8" ht="18" customHeight="1">
      <c r="A1" s="25"/>
      <c r="F1" s="73" t="s">
        <v>32</v>
      </c>
    </row>
    <row r="2" spans="1:8" ht="18" customHeight="1">
      <c r="A2" s="47"/>
    </row>
    <row r="3" spans="1:8" ht="18" customHeight="1">
      <c r="A3" s="47"/>
    </row>
    <row r="4" spans="1:8" ht="27" customHeight="1">
      <c r="A4" s="420" t="s">
        <v>363</v>
      </c>
      <c r="B4" s="420"/>
      <c r="C4" s="420"/>
      <c r="D4" s="420"/>
      <c r="E4" s="420"/>
      <c r="F4" s="420"/>
    </row>
    <row r="5" spans="1:8" ht="11.25" customHeight="1">
      <c r="A5" s="37"/>
      <c r="B5" s="37"/>
      <c r="C5" s="37"/>
      <c r="D5" s="37"/>
      <c r="E5" s="37"/>
      <c r="F5" s="37"/>
    </row>
    <row r="6" spans="1:8" ht="18" customHeight="1">
      <c r="E6" s="454" t="s">
        <v>37</v>
      </c>
      <c r="F6" s="454"/>
    </row>
    <row r="7" spans="1:8" ht="18" customHeight="1">
      <c r="A7" s="449" t="s">
        <v>25</v>
      </c>
      <c r="B7" s="449" t="s">
        <v>26</v>
      </c>
      <c r="C7" s="449" t="s">
        <v>2</v>
      </c>
      <c r="D7" s="449" t="s">
        <v>132</v>
      </c>
      <c r="E7" s="449"/>
      <c r="F7" s="449" t="s">
        <v>27</v>
      </c>
    </row>
    <row r="8" spans="1:8" ht="18" customHeight="1">
      <c r="A8" s="449"/>
      <c r="B8" s="449"/>
      <c r="C8" s="449"/>
      <c r="D8" s="41" t="s">
        <v>168</v>
      </c>
      <c r="E8" s="41" t="s">
        <v>169</v>
      </c>
      <c r="F8" s="449"/>
    </row>
    <row r="9" spans="1:8" ht="26.25" customHeight="1">
      <c r="A9" s="154" t="s">
        <v>51</v>
      </c>
      <c r="B9" s="35" t="s">
        <v>170</v>
      </c>
      <c r="C9" s="35">
        <f>C10+C14</f>
        <v>27211.527622000001</v>
      </c>
      <c r="D9" s="35">
        <f>D10+D14</f>
        <v>3765.8040000000001</v>
      </c>
      <c r="E9" s="35">
        <f>E10+E14</f>
        <v>23445.723622000001</v>
      </c>
      <c r="F9" s="114"/>
      <c r="G9" s="1" t="s">
        <v>706</v>
      </c>
      <c r="H9" s="1">
        <v>460.4425</v>
      </c>
    </row>
    <row r="10" spans="1:8" ht="21.75" customHeight="1">
      <c r="A10" s="145">
        <v>1</v>
      </c>
      <c r="B10" s="110" t="s">
        <v>438</v>
      </c>
      <c r="C10" s="110">
        <f>C12+C13+C11</f>
        <v>18956.632109000002</v>
      </c>
      <c r="D10" s="110">
        <v>3241</v>
      </c>
      <c r="E10" s="110">
        <f>E12+E13</f>
        <v>15715.632109000002</v>
      </c>
      <c r="F10" s="110"/>
      <c r="G10" s="1" t="s">
        <v>707</v>
      </c>
      <c r="H10" s="1">
        <v>643.20000000000005</v>
      </c>
    </row>
    <row r="11" spans="1:8" ht="21.75" customHeight="1">
      <c r="A11" s="122" t="s">
        <v>54</v>
      </c>
      <c r="B11" s="84" t="s">
        <v>696</v>
      </c>
      <c r="C11" s="84">
        <f>D11+E11</f>
        <v>3241</v>
      </c>
      <c r="D11" s="114">
        <v>3241</v>
      </c>
      <c r="E11" s="167"/>
      <c r="F11" s="167"/>
      <c r="G11" s="1" t="s">
        <v>708</v>
      </c>
      <c r="H11" s="1">
        <f>E44</f>
        <v>266.28254700000002</v>
      </c>
    </row>
    <row r="12" spans="1:8" ht="21" customHeight="1">
      <c r="A12" s="19" t="s">
        <v>460</v>
      </c>
      <c r="B12" s="9" t="s">
        <v>441</v>
      </c>
      <c r="C12" s="9">
        <f>D12+E12</f>
        <v>11194.321753</v>
      </c>
      <c r="D12" s="9"/>
      <c r="E12" s="9">
        <f>30894.321753-19700</f>
        <v>11194.321753</v>
      </c>
      <c r="F12" s="9"/>
      <c r="G12" s="1" t="s">
        <v>445</v>
      </c>
      <c r="H12" s="1">
        <f>E48</f>
        <v>185.43531999999999</v>
      </c>
    </row>
    <row r="13" spans="1:8" ht="18.75" customHeight="1">
      <c r="A13" s="19" t="s">
        <v>210</v>
      </c>
      <c r="B13" s="9" t="s">
        <v>443</v>
      </c>
      <c r="C13" s="9">
        <f>D13+E13</f>
        <v>4521.3103560000018</v>
      </c>
      <c r="D13" s="9"/>
      <c r="E13" s="9">
        <f>68535.632109-30894.321753-33120</f>
        <v>4521.3103560000018</v>
      </c>
      <c r="F13" s="9"/>
      <c r="G13" s="1" t="s">
        <v>620</v>
      </c>
      <c r="H13" s="1">
        <f>E45</f>
        <v>231.043441</v>
      </c>
    </row>
    <row r="14" spans="1:8" ht="18.75" customHeight="1">
      <c r="A14" s="145">
        <v>2</v>
      </c>
      <c r="B14" s="110" t="s">
        <v>439</v>
      </c>
      <c r="C14" s="110">
        <f>C15+C16+C17</f>
        <v>8254.8955129999995</v>
      </c>
      <c r="D14" s="110">
        <f>D15+D16</f>
        <v>524.80399999999997</v>
      </c>
      <c r="E14" s="110">
        <f>E16+E17</f>
        <v>7730.0915129999994</v>
      </c>
      <c r="F14" s="110"/>
      <c r="G14" s="138">
        <f>E13</f>
        <v>4521.3103560000018</v>
      </c>
      <c r="H14" s="1">
        <f>E28</f>
        <v>1620.5927999999999</v>
      </c>
    </row>
    <row r="15" spans="1:8" ht="23.25" customHeight="1">
      <c r="A15" s="122" t="s">
        <v>54</v>
      </c>
      <c r="B15" s="84" t="s">
        <v>295</v>
      </c>
      <c r="C15" s="62">
        <f>D15+E15</f>
        <v>524.80399999999997</v>
      </c>
      <c r="D15" s="114">
        <v>524.80399999999997</v>
      </c>
      <c r="E15" s="167"/>
      <c r="F15" s="167"/>
      <c r="G15" s="1">
        <v>3143.2172489999998</v>
      </c>
      <c r="H15" s="1">
        <f>E31+E40+E50</f>
        <v>164.65</v>
      </c>
    </row>
    <row r="16" spans="1:8" ht="21" customHeight="1">
      <c r="A16" s="19" t="s">
        <v>460</v>
      </c>
      <c r="B16" s="9" t="s">
        <v>441</v>
      </c>
      <c r="C16" s="9">
        <f t="shared" ref="C16:C23" si="0">D16+E16</f>
        <v>5326.7264999999998</v>
      </c>
      <c r="D16" s="9"/>
      <c r="E16" s="9">
        <f>5826.7265-500</f>
        <v>5326.7264999999998</v>
      </c>
      <c r="F16" s="275"/>
      <c r="G16" s="288">
        <f>G14-G15</f>
        <v>1378.093107000002</v>
      </c>
      <c r="H16" s="1">
        <f>SUM(H9:H15)</f>
        <v>3571.646608</v>
      </c>
    </row>
    <row r="17" spans="1:9" ht="18.75" customHeight="1">
      <c r="A17" s="109" t="s">
        <v>54</v>
      </c>
      <c r="B17" s="62" t="s">
        <v>443</v>
      </c>
      <c r="C17" s="9">
        <f t="shared" si="0"/>
        <v>2403.3650130000001</v>
      </c>
      <c r="D17" s="62"/>
      <c r="E17" s="62">
        <f>SUM(E18:E23)</f>
        <v>2403.3650130000001</v>
      </c>
      <c r="F17" s="62"/>
      <c r="H17" s="1">
        <f>E26</f>
        <v>11013.617</v>
      </c>
    </row>
    <row r="18" spans="1:9" ht="18.75" customHeight="1">
      <c r="A18" s="109" t="s">
        <v>442</v>
      </c>
      <c r="B18" s="62" t="s">
        <v>462</v>
      </c>
      <c r="C18" s="9">
        <f t="shared" si="0"/>
        <v>499.33970500000009</v>
      </c>
      <c r="D18" s="62"/>
      <c r="E18" s="62">
        <f>1394.139705-894.8</f>
        <v>499.33970500000009</v>
      </c>
      <c r="F18" s="147"/>
      <c r="G18" s="138"/>
      <c r="H18" s="1">
        <f>H17+H16</f>
        <v>14585.263608000001</v>
      </c>
    </row>
    <row r="19" spans="1:9" ht="18.75" customHeight="1">
      <c r="A19" s="109" t="s">
        <v>442</v>
      </c>
      <c r="B19" s="62" t="s">
        <v>463</v>
      </c>
      <c r="C19" s="9">
        <f t="shared" si="0"/>
        <v>185.43532000000005</v>
      </c>
      <c r="D19" s="62"/>
      <c r="E19" s="62">
        <f>1220.23532-1034.8</f>
        <v>185.43532000000005</v>
      </c>
      <c r="F19" s="148"/>
      <c r="G19" s="138"/>
      <c r="H19" s="1">
        <f>E9-H18</f>
        <v>8860.4600140000002</v>
      </c>
      <c r="I19" s="1">
        <f>H20-H19</f>
        <v>0</v>
      </c>
    </row>
    <row r="20" spans="1:9" ht="18.75" customHeight="1">
      <c r="A20" s="109" t="s">
        <v>442</v>
      </c>
      <c r="B20" s="62" t="s">
        <v>464</v>
      </c>
      <c r="C20" s="9">
        <f t="shared" si="0"/>
        <v>1109.5004759999999</v>
      </c>
      <c r="D20" s="62"/>
      <c r="E20" s="62">
        <f>1602.500476-493</f>
        <v>1109.5004759999999</v>
      </c>
      <c r="F20" s="147"/>
      <c r="G20" s="138"/>
      <c r="H20" s="1">
        <f>E9-E24</f>
        <v>8860.460014000002</v>
      </c>
    </row>
    <row r="21" spans="1:9" ht="18.75" customHeight="1">
      <c r="A21" s="109" t="s">
        <v>442</v>
      </c>
      <c r="B21" s="62" t="s">
        <v>465</v>
      </c>
      <c r="C21" s="9">
        <f t="shared" si="0"/>
        <v>280.69537400000002</v>
      </c>
      <c r="D21" s="62"/>
      <c r="E21" s="62">
        <f>662.695374-382</f>
        <v>280.69537400000002</v>
      </c>
      <c r="F21" s="147"/>
      <c r="G21" s="138"/>
    </row>
    <row r="22" spans="1:9" ht="18.75" customHeight="1">
      <c r="A22" s="109" t="s">
        <v>442</v>
      </c>
      <c r="B22" s="62" t="s">
        <v>466</v>
      </c>
      <c r="C22" s="9">
        <f t="shared" si="0"/>
        <v>0</v>
      </c>
      <c r="D22" s="62"/>
      <c r="E22" s="62"/>
      <c r="F22" s="62"/>
      <c r="G22" s="1" t="s">
        <v>444</v>
      </c>
      <c r="H22" s="1">
        <v>454411960</v>
      </c>
    </row>
    <row r="23" spans="1:9" ht="18.75" customHeight="1">
      <c r="A23" s="109" t="s">
        <v>442</v>
      </c>
      <c r="B23" s="84" t="s">
        <v>457</v>
      </c>
      <c r="C23" s="11">
        <f t="shared" si="0"/>
        <v>328.394138</v>
      </c>
      <c r="D23" s="84"/>
      <c r="E23" s="84">
        <f>447.394138-119</f>
        <v>328.394138</v>
      </c>
      <c r="F23" s="278"/>
      <c r="G23" s="1" t="s">
        <v>447</v>
      </c>
      <c r="H23" s="1">
        <v>238862134</v>
      </c>
    </row>
    <row r="24" spans="1:9" ht="36.75" customHeight="1">
      <c r="A24" s="145" t="s">
        <v>79</v>
      </c>
      <c r="B24" s="110" t="s">
        <v>171</v>
      </c>
      <c r="C24" s="115">
        <f>C25+C30</f>
        <v>18351.067607999998</v>
      </c>
      <c r="D24" s="110">
        <f t="shared" ref="D24:E24" si="1">D25+D30</f>
        <v>3765.8040000000001</v>
      </c>
      <c r="E24" s="110">
        <f t="shared" si="1"/>
        <v>14585.263607999999</v>
      </c>
      <c r="F24" s="155"/>
      <c r="G24" s="1" t="s">
        <v>446</v>
      </c>
      <c r="H24" s="1">
        <v>466321195</v>
      </c>
    </row>
    <row r="25" spans="1:9" s="5" customFormat="1" ht="26.25" customHeight="1">
      <c r="A25" s="145" t="s">
        <v>69</v>
      </c>
      <c r="B25" s="110" t="s">
        <v>172</v>
      </c>
      <c r="C25" s="110">
        <f>C26+C27</f>
        <v>13062.525799999999</v>
      </c>
      <c r="D25" s="157">
        <f>D26+D27</f>
        <v>0</v>
      </c>
      <c r="E25" s="110">
        <f>E26+E27</f>
        <v>13062.525799999999</v>
      </c>
      <c r="F25" s="110"/>
      <c r="G25" s="5" t="s">
        <v>448</v>
      </c>
      <c r="H25" s="113">
        <f>E20-H24/1000000</f>
        <v>643.17928099999995</v>
      </c>
    </row>
    <row r="26" spans="1:9" s="5" customFormat="1" ht="23.25" customHeight="1">
      <c r="A26" s="109" t="s">
        <v>54</v>
      </c>
      <c r="B26" s="62" t="s">
        <v>697</v>
      </c>
      <c r="C26" s="62">
        <f>D26+E26</f>
        <v>11013.617</v>
      </c>
      <c r="D26" s="156">
        <v>0</v>
      </c>
      <c r="E26" s="62">
        <f>30894.321753-19700-180.704753</f>
        <v>11013.617</v>
      </c>
      <c r="F26" s="215" t="s">
        <v>698</v>
      </c>
      <c r="G26" s="5" t="s">
        <v>449</v>
      </c>
      <c r="H26" s="5">
        <f>15409137457-15394724630</f>
        <v>14412827</v>
      </c>
    </row>
    <row r="27" spans="1:9" s="5" customFormat="1" ht="20.25" customHeight="1">
      <c r="A27" s="78" t="s">
        <v>54</v>
      </c>
      <c r="B27" s="79" t="s">
        <v>383</v>
      </c>
      <c r="C27" s="84">
        <f>D27+E27</f>
        <v>2048.9087999999997</v>
      </c>
      <c r="D27" s="159">
        <v>0</v>
      </c>
      <c r="E27" s="84">
        <f>E28+E29</f>
        <v>2048.9087999999997</v>
      </c>
      <c r="F27" s="158"/>
      <c r="H27" s="5">
        <v>280695374</v>
      </c>
    </row>
    <row r="28" spans="1:9" s="5" customFormat="1" ht="33.75" customHeight="1">
      <c r="A28" s="19" t="s">
        <v>442</v>
      </c>
      <c r="B28" s="9" t="s">
        <v>699</v>
      </c>
      <c r="C28" s="9"/>
      <c r="D28" s="277"/>
      <c r="E28" s="9">
        <f>1785.2428-164.65</f>
        <v>1620.5927999999999</v>
      </c>
      <c r="F28" s="72" t="s">
        <v>700</v>
      </c>
    </row>
    <row r="29" spans="1:9" s="5" customFormat="1" ht="20.25" customHeight="1">
      <c r="A29" s="122" t="s">
        <v>442</v>
      </c>
      <c r="B29" s="84" t="s">
        <v>443</v>
      </c>
      <c r="C29" s="84"/>
      <c r="D29" s="276"/>
      <c r="E29" s="84">
        <v>428.31599999999997</v>
      </c>
      <c r="G29" s="167" t="s">
        <v>701</v>
      </c>
    </row>
    <row r="30" spans="1:9" s="5" customFormat="1" ht="26.25" customHeight="1">
      <c r="A30" s="145" t="s">
        <v>77</v>
      </c>
      <c r="B30" s="110" t="s">
        <v>115</v>
      </c>
      <c r="C30" s="110">
        <f>D30+E30</f>
        <v>5288.5418079999999</v>
      </c>
      <c r="D30" s="110">
        <f>D31+D35+D36+D39+D41+D49+D52</f>
        <v>3765.8040000000001</v>
      </c>
      <c r="E30" s="110">
        <f>E31+E35+E36+E39+E41+E49+E52</f>
        <v>1522.7378080000001</v>
      </c>
      <c r="F30" s="110"/>
      <c r="G30" s="5" t="s">
        <v>451</v>
      </c>
      <c r="H30" s="5">
        <f>H27-H26</f>
        <v>266282547</v>
      </c>
    </row>
    <row r="31" spans="1:9" ht="26.25" customHeight="1">
      <c r="A31" s="109">
        <v>1</v>
      </c>
      <c r="B31" s="62" t="s">
        <v>112</v>
      </c>
      <c r="C31" s="62">
        <f>C32+C33+C34</f>
        <v>441.68799999999999</v>
      </c>
      <c r="D31" s="62">
        <f>D32+D33+D34</f>
        <v>361.572</v>
      </c>
      <c r="E31" s="62">
        <f>E32+E33+E34</f>
        <v>80.116</v>
      </c>
      <c r="F31" s="62"/>
      <c r="G31" s="5" t="s">
        <v>453</v>
      </c>
      <c r="H31" s="1">
        <f>(16632355509-12993520750)/1000000</f>
        <v>3638.8347589999998</v>
      </c>
    </row>
    <row r="32" spans="1:9" ht="26.25" customHeight="1">
      <c r="A32" s="19" t="s">
        <v>54</v>
      </c>
      <c r="B32" s="9" t="s">
        <v>430</v>
      </c>
      <c r="C32" s="9">
        <f>D32+E32</f>
        <v>142.012</v>
      </c>
      <c r="D32" s="9">
        <v>142.012</v>
      </c>
      <c r="E32" s="9"/>
      <c r="F32" s="9"/>
      <c r="G32" s="1" t="s">
        <v>454</v>
      </c>
      <c r="H32" s="1">
        <f>'BS 14'!E19</f>
        <v>3541.4840619999995</v>
      </c>
    </row>
    <row r="33" spans="1:8" ht="26.25" customHeight="1">
      <c r="A33" s="19" t="s">
        <v>54</v>
      </c>
      <c r="B33" s="9" t="s">
        <v>431</v>
      </c>
      <c r="C33" s="9">
        <f t="shared" ref="C33:C34" si="2">D33+E33</f>
        <v>219.56</v>
      </c>
      <c r="D33" s="9">
        <f>(241786-22226)/1000</f>
        <v>219.56</v>
      </c>
      <c r="E33" s="9"/>
      <c r="F33" s="9"/>
      <c r="G33" s="1" t="s">
        <v>455</v>
      </c>
      <c r="H33" s="1">
        <f>H31-H32</f>
        <v>97.350697000000309</v>
      </c>
    </row>
    <row r="34" spans="1:8" ht="26.25" customHeight="1">
      <c r="A34" s="19" t="s">
        <v>460</v>
      </c>
      <c r="B34" s="9" t="s">
        <v>704</v>
      </c>
      <c r="C34" s="9">
        <f t="shared" si="2"/>
        <v>80.116</v>
      </c>
      <c r="D34" s="9"/>
      <c r="E34" s="9">
        <v>80.116</v>
      </c>
      <c r="F34" s="9"/>
      <c r="G34" s="1" t="s">
        <v>456</v>
      </c>
      <c r="H34" s="242">
        <f>E23-H33</f>
        <v>231.04344099999969</v>
      </c>
    </row>
    <row r="35" spans="1:8" ht="36" customHeight="1">
      <c r="A35" s="19">
        <v>2</v>
      </c>
      <c r="B35" s="29" t="s">
        <v>435</v>
      </c>
      <c r="C35" s="9">
        <f>D35+E35</f>
        <v>138.44</v>
      </c>
      <c r="D35" s="9">
        <v>138.44</v>
      </c>
      <c r="E35" s="9"/>
      <c r="F35" s="9"/>
      <c r="H35" s="138"/>
    </row>
    <row r="36" spans="1:8" ht="26.25" customHeight="1">
      <c r="A36" s="19">
        <v>3</v>
      </c>
      <c r="B36" s="29" t="s">
        <v>434</v>
      </c>
      <c r="C36" s="9">
        <f>C37+C38</f>
        <v>1773.4450000000002</v>
      </c>
      <c r="D36" s="9">
        <f>D37+D38</f>
        <v>1773.4450000000002</v>
      </c>
      <c r="E36" s="9"/>
      <c r="F36" s="9"/>
    </row>
    <row r="37" spans="1:8" ht="26.25" customHeight="1">
      <c r="A37" s="19" t="s">
        <v>440</v>
      </c>
      <c r="B37" s="29" t="s">
        <v>438</v>
      </c>
      <c r="C37" s="9">
        <f>D37+E37</f>
        <v>1248.6410000000001</v>
      </c>
      <c r="D37" s="9">
        <v>1248.6410000000001</v>
      </c>
      <c r="E37" s="9"/>
      <c r="F37" s="9"/>
    </row>
    <row r="38" spans="1:8" ht="26.25" customHeight="1">
      <c r="A38" s="19" t="s">
        <v>54</v>
      </c>
      <c r="B38" s="29" t="s">
        <v>439</v>
      </c>
      <c r="C38" s="9">
        <f>D38+E38</f>
        <v>524.80399999999997</v>
      </c>
      <c r="D38" s="9">
        <v>524.80399999999997</v>
      </c>
      <c r="E38" s="9"/>
      <c r="F38" s="9"/>
    </row>
    <row r="39" spans="1:8" ht="26.25" customHeight="1">
      <c r="A39" s="19">
        <v>4</v>
      </c>
      <c r="B39" s="29" t="s">
        <v>433</v>
      </c>
      <c r="C39" s="9">
        <f>D39+E39</f>
        <v>77.061999999999998</v>
      </c>
      <c r="D39" s="9">
        <v>12.45</v>
      </c>
      <c r="E39" s="9">
        <f>E40</f>
        <v>64.611999999999995</v>
      </c>
      <c r="F39" s="9"/>
    </row>
    <row r="40" spans="1:8" ht="24.75" customHeight="1">
      <c r="A40" s="19" t="s">
        <v>54</v>
      </c>
      <c r="B40" s="29" t="s">
        <v>702</v>
      </c>
      <c r="C40" s="9"/>
      <c r="D40" s="9"/>
      <c r="E40" s="9">
        <f>44.674+19.938</f>
        <v>64.611999999999995</v>
      </c>
      <c r="F40" s="9"/>
    </row>
    <row r="41" spans="1:8" ht="26.25" customHeight="1">
      <c r="A41" s="19">
        <v>5</v>
      </c>
      <c r="B41" s="29" t="s">
        <v>432</v>
      </c>
      <c r="C41" s="9"/>
      <c r="D41" s="9">
        <f>D42+D43</f>
        <v>880.31</v>
      </c>
      <c r="E41" s="9">
        <f>E42+E43</f>
        <v>939.95180800000003</v>
      </c>
      <c r="F41" s="9"/>
    </row>
    <row r="42" spans="1:8" ht="26.25" customHeight="1">
      <c r="A42" s="19" t="s">
        <v>461</v>
      </c>
      <c r="B42" s="29" t="s">
        <v>438</v>
      </c>
      <c r="C42" s="9"/>
      <c r="D42" s="9">
        <v>850.31</v>
      </c>
      <c r="E42" s="9"/>
      <c r="F42" s="9"/>
    </row>
    <row r="43" spans="1:8" ht="24" customHeight="1">
      <c r="A43" s="19" t="s">
        <v>461</v>
      </c>
      <c r="B43" s="29" t="s">
        <v>439</v>
      </c>
      <c r="C43" s="9"/>
      <c r="D43" s="9">
        <f>SUM(D44:D48)</f>
        <v>30</v>
      </c>
      <c r="E43" s="9">
        <f>SUM(E44:E48)</f>
        <v>939.95180800000003</v>
      </c>
      <c r="F43" s="9"/>
    </row>
    <row r="44" spans="1:8" ht="16.5" customHeight="1">
      <c r="A44" s="19" t="s">
        <v>54</v>
      </c>
      <c r="B44" s="29" t="s">
        <v>450</v>
      </c>
      <c r="C44" s="9"/>
      <c r="D44" s="9"/>
      <c r="E44" s="249">
        <v>266.28254700000002</v>
      </c>
      <c r="F44" s="9"/>
    </row>
    <row r="45" spans="1:8" ht="17.25" customHeight="1">
      <c r="A45" s="19" t="s">
        <v>54</v>
      </c>
      <c r="B45" s="29" t="s">
        <v>457</v>
      </c>
      <c r="C45" s="9"/>
      <c r="D45" s="9"/>
      <c r="E45" s="9">
        <v>231.043441</v>
      </c>
      <c r="F45" s="9"/>
    </row>
    <row r="46" spans="1:8" ht="17.25" customHeight="1">
      <c r="A46" s="19" t="s">
        <v>54</v>
      </c>
      <c r="B46" s="29" t="s">
        <v>458</v>
      </c>
      <c r="C46" s="9"/>
      <c r="D46" s="9">
        <v>30</v>
      </c>
      <c r="E46" s="249">
        <v>241.53749999999999</v>
      </c>
      <c r="F46" s="9"/>
    </row>
    <row r="47" spans="1:8" ht="19.5" customHeight="1">
      <c r="A47" s="19" t="s">
        <v>54</v>
      </c>
      <c r="B47" s="29" t="s">
        <v>459</v>
      </c>
      <c r="C47" s="9"/>
      <c r="D47" s="9"/>
      <c r="E47" s="9">
        <v>15.653</v>
      </c>
      <c r="F47" s="9"/>
    </row>
    <row r="48" spans="1:8" ht="27.75" customHeight="1">
      <c r="A48" s="19" t="s">
        <v>54</v>
      </c>
      <c r="B48" s="29" t="s">
        <v>445</v>
      </c>
      <c r="C48" s="9"/>
      <c r="D48" s="9"/>
      <c r="E48" s="9">
        <v>185.43531999999999</v>
      </c>
      <c r="F48" s="9"/>
    </row>
    <row r="49" spans="1:7" ht="26.25" customHeight="1">
      <c r="A49" s="19">
        <v>6</v>
      </c>
      <c r="B49" s="29" t="s">
        <v>436</v>
      </c>
      <c r="C49" s="9"/>
      <c r="D49" s="9">
        <v>102.667</v>
      </c>
      <c r="E49" s="9">
        <f>E50+E51</f>
        <v>35.722000000000001</v>
      </c>
      <c r="F49" s="9"/>
    </row>
    <row r="50" spans="1:7" ht="24" customHeight="1">
      <c r="A50" s="78"/>
      <c r="B50" s="140" t="s">
        <v>626</v>
      </c>
      <c r="C50" s="79"/>
      <c r="D50" s="79"/>
      <c r="E50" s="79">
        <v>19.922000000000001</v>
      </c>
      <c r="F50" s="79"/>
    </row>
    <row r="51" spans="1:7" ht="19.5" customHeight="1">
      <c r="A51" s="78"/>
      <c r="B51" s="140" t="s">
        <v>705</v>
      </c>
      <c r="C51" s="79"/>
      <c r="D51" s="79"/>
      <c r="E51" s="280">
        <v>15.8</v>
      </c>
      <c r="F51" s="79"/>
    </row>
    <row r="52" spans="1:7" ht="26.25" customHeight="1">
      <c r="A52" s="20">
        <v>7</v>
      </c>
      <c r="B52" s="11" t="s">
        <v>437</v>
      </c>
      <c r="C52" s="11"/>
      <c r="D52" s="11">
        <v>496.92</v>
      </c>
      <c r="E52" s="279">
        <f>199.231+203.105</f>
        <v>402.33600000000001</v>
      </c>
      <c r="F52" s="11"/>
      <c r="G52" s="1" t="s">
        <v>703</v>
      </c>
    </row>
    <row r="53" spans="1:7" ht="18" customHeight="1">
      <c r="A53" s="38"/>
    </row>
    <row r="54" spans="1:7" s="26" customFormat="1" ht="21.75" customHeight="1">
      <c r="B54" s="34"/>
      <c r="C54" s="34"/>
      <c r="D54" s="34"/>
      <c r="E54" s="424" t="s">
        <v>470</v>
      </c>
      <c r="F54" s="424"/>
    </row>
    <row r="55" spans="1:7" s="26" customFormat="1" ht="21.75" customHeight="1">
      <c r="A55" s="426" t="s">
        <v>468</v>
      </c>
      <c r="B55" s="426"/>
      <c r="C55" s="52"/>
      <c r="D55" s="450" t="s">
        <v>469</v>
      </c>
      <c r="E55" s="450"/>
      <c r="F55" s="450"/>
    </row>
    <row r="56" spans="1:7" ht="21.75" customHeight="1">
      <c r="A56" s="38"/>
    </row>
    <row r="57" spans="1:7" ht="21.75" customHeight="1">
      <c r="A57" s="38"/>
    </row>
    <row r="58" spans="1:7" ht="21.75" customHeight="1">
      <c r="A58" s="38"/>
    </row>
    <row r="59" spans="1:7" ht="18" customHeight="1">
      <c r="A59" s="38"/>
    </row>
    <row r="60" spans="1:7" ht="18" customHeight="1">
      <c r="A60" s="38"/>
      <c r="B60" s="143" t="s">
        <v>467</v>
      </c>
      <c r="D60" s="420" t="s">
        <v>381</v>
      </c>
      <c r="E60" s="420"/>
      <c r="F60" s="420"/>
    </row>
    <row r="61" spans="1:7" ht="18" customHeight="1">
      <c r="A61" s="38"/>
    </row>
    <row r="62" spans="1:7" ht="18" customHeight="1">
      <c r="A62" s="38"/>
    </row>
    <row r="63" spans="1:7" ht="18" customHeight="1">
      <c r="A63" s="38"/>
    </row>
    <row r="64" spans="1:7" ht="18" customHeight="1">
      <c r="A64" s="38"/>
    </row>
    <row r="65" spans="1:1" ht="18" customHeight="1">
      <c r="A65" s="38"/>
    </row>
    <row r="66" spans="1:1" ht="18" customHeight="1">
      <c r="A66" s="38"/>
    </row>
    <row r="67" spans="1:1" ht="18" customHeight="1">
      <c r="A67" s="38"/>
    </row>
    <row r="68" spans="1:1" ht="18" customHeight="1">
      <c r="A68" s="38"/>
    </row>
    <row r="69" spans="1:1" ht="18" customHeight="1">
      <c r="A69" s="38"/>
    </row>
    <row r="70" spans="1:1" ht="18" customHeight="1">
      <c r="A70" s="38"/>
    </row>
    <row r="71" spans="1:1" ht="18" customHeight="1">
      <c r="A71" s="38"/>
    </row>
    <row r="72" spans="1:1" ht="18" customHeight="1">
      <c r="A72" s="38"/>
    </row>
    <row r="73" spans="1:1" ht="18" customHeight="1">
      <c r="A73" s="38"/>
    </row>
    <row r="74" spans="1:1" ht="18" customHeight="1">
      <c r="A74" s="38"/>
    </row>
    <row r="75" spans="1:1" ht="18" customHeight="1">
      <c r="A75" s="38"/>
    </row>
    <row r="76" spans="1:1" ht="18" customHeight="1">
      <c r="A76" s="38"/>
    </row>
    <row r="77" spans="1:1" ht="18" customHeight="1">
      <c r="A77" s="38"/>
    </row>
    <row r="78" spans="1:1" ht="18" customHeight="1">
      <c r="A78" s="38"/>
    </row>
    <row r="79" spans="1:1" ht="18" customHeight="1">
      <c r="A79" s="38"/>
    </row>
    <row r="80" spans="1:1" ht="18" customHeight="1">
      <c r="A80" s="38"/>
    </row>
    <row r="81" spans="1:1" ht="18" customHeight="1">
      <c r="A81" s="38"/>
    </row>
    <row r="82" spans="1:1" ht="18" customHeight="1">
      <c r="A82" s="38"/>
    </row>
    <row r="83" spans="1:1" ht="18" customHeight="1">
      <c r="A83" s="38"/>
    </row>
    <row r="84" spans="1:1" ht="18" customHeight="1">
      <c r="A84" s="38"/>
    </row>
    <row r="85" spans="1:1" ht="18" customHeight="1">
      <c r="A85" s="38"/>
    </row>
    <row r="86" spans="1:1" ht="18" customHeight="1">
      <c r="A86" s="38"/>
    </row>
    <row r="87" spans="1:1" ht="18" customHeight="1">
      <c r="A87" s="38"/>
    </row>
    <row r="88" spans="1:1" ht="18" customHeight="1">
      <c r="A88" s="38"/>
    </row>
    <row r="89" spans="1:1" ht="18" customHeight="1">
      <c r="A89" s="38"/>
    </row>
    <row r="90" spans="1:1" ht="18" customHeight="1">
      <c r="A90" s="38"/>
    </row>
    <row r="91" spans="1:1" ht="18" customHeight="1">
      <c r="A91" s="38"/>
    </row>
    <row r="92" spans="1:1" ht="18" customHeight="1">
      <c r="A92" s="38"/>
    </row>
    <row r="93" spans="1:1" ht="18" customHeight="1">
      <c r="A93" s="38"/>
    </row>
    <row r="94" spans="1:1" ht="18" customHeight="1">
      <c r="A94" s="38"/>
    </row>
    <row r="95" spans="1:1" ht="18" customHeight="1">
      <c r="A95" s="38"/>
    </row>
    <row r="96" spans="1:1" ht="18" customHeight="1">
      <c r="A96" s="38"/>
    </row>
    <row r="97" spans="1:1" ht="18" customHeight="1">
      <c r="A97" s="38"/>
    </row>
    <row r="98" spans="1:1" ht="18" customHeight="1">
      <c r="A98" s="38"/>
    </row>
    <row r="99" spans="1:1" ht="18" customHeight="1">
      <c r="A99" s="38"/>
    </row>
    <row r="100" spans="1:1" ht="18" customHeight="1">
      <c r="A100" s="38"/>
    </row>
    <row r="101" spans="1:1" ht="18" customHeight="1">
      <c r="A101" s="38"/>
    </row>
    <row r="102" spans="1:1" ht="18" customHeight="1">
      <c r="A102" s="38"/>
    </row>
    <row r="103" spans="1:1" ht="18" customHeight="1">
      <c r="A103" s="38"/>
    </row>
    <row r="104" spans="1:1" ht="18" customHeight="1">
      <c r="A104" s="38"/>
    </row>
    <row r="105" spans="1:1" ht="18" customHeight="1">
      <c r="A105" s="38"/>
    </row>
    <row r="106" spans="1:1" ht="18" customHeight="1"/>
    <row r="107" spans="1:1" ht="18" customHeight="1"/>
    <row r="108" spans="1:1" ht="18" customHeight="1"/>
    <row r="109" spans="1:1" ht="18" customHeight="1"/>
    <row r="110" spans="1:1" ht="18" customHeight="1"/>
    <row r="111" spans="1:1" ht="18" customHeight="1"/>
    <row r="112" spans="1:1"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sheetData>
  <mergeCells count="11">
    <mergeCell ref="D60:F60"/>
    <mergeCell ref="A4:F4"/>
    <mergeCell ref="E54:F54"/>
    <mergeCell ref="A55:B55"/>
    <mergeCell ref="E6:F6"/>
    <mergeCell ref="D7:E7"/>
    <mergeCell ref="F7:F8"/>
    <mergeCell ref="C7:C8"/>
    <mergeCell ref="B7:B8"/>
    <mergeCell ref="A7:A8"/>
    <mergeCell ref="D55:F55"/>
  </mergeCells>
  <pageMargins left="0.9055118110236221" right="0.31496062992125984" top="0.74803149606299213" bottom="0.35433070866141736" header="0.31496062992125984" footer="0.11811023622047245"/>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05"/>
  <sheetViews>
    <sheetView workbookViewId="0">
      <selection activeCell="E18" sqref="E18"/>
    </sheetView>
  </sheetViews>
  <sheetFormatPr defaultColWidth="9.140625" defaultRowHeight="15.75"/>
  <cols>
    <col min="1" max="1" width="5.85546875" style="1" customWidth="1"/>
    <col min="2" max="2" width="55.5703125" style="1" customWidth="1"/>
    <col min="3" max="5" width="13.42578125" style="1" customWidth="1"/>
    <col min="6" max="6" width="27.140625" style="1" customWidth="1"/>
    <col min="7" max="7" width="30.85546875" style="1" customWidth="1"/>
    <col min="8" max="8" width="15.140625" style="1" customWidth="1"/>
    <col min="9" max="16384" width="9.140625" style="1"/>
  </cols>
  <sheetData>
    <row r="1" spans="1:8">
      <c r="A1" s="456" t="s">
        <v>473</v>
      </c>
      <c r="B1" s="456"/>
      <c r="F1" s="73" t="s">
        <v>32</v>
      </c>
    </row>
    <row r="2" spans="1:8">
      <c r="A2" s="456" t="s">
        <v>474</v>
      </c>
      <c r="B2" s="456"/>
    </row>
    <row r="3" spans="1:8" ht="16.5">
      <c r="A3" s="47"/>
    </row>
    <row r="4" spans="1:8" ht="19.5" customHeight="1">
      <c r="A4" s="455" t="s">
        <v>363</v>
      </c>
      <c r="B4" s="455"/>
      <c r="C4" s="455"/>
      <c r="D4" s="455"/>
      <c r="E4" s="455"/>
      <c r="F4" s="455"/>
    </row>
    <row r="5" spans="1:8">
      <c r="A5" s="196"/>
      <c r="B5" s="196"/>
      <c r="C5" s="196"/>
      <c r="D5" s="196"/>
      <c r="E5" s="196"/>
      <c r="F5" s="196"/>
    </row>
    <row r="6" spans="1:8">
      <c r="E6" s="454" t="s">
        <v>37</v>
      </c>
      <c r="F6" s="454"/>
    </row>
    <row r="7" spans="1:8">
      <c r="A7" s="449" t="s">
        <v>25</v>
      </c>
      <c r="B7" s="449" t="s">
        <v>26</v>
      </c>
      <c r="C7" s="449" t="s">
        <v>2</v>
      </c>
      <c r="D7" s="449" t="s">
        <v>132</v>
      </c>
      <c r="E7" s="449"/>
      <c r="F7" s="449" t="s">
        <v>27</v>
      </c>
    </row>
    <row r="8" spans="1:8">
      <c r="A8" s="449"/>
      <c r="B8" s="449"/>
      <c r="C8" s="449"/>
      <c r="D8" s="201" t="s">
        <v>168</v>
      </c>
      <c r="E8" s="201" t="s">
        <v>169</v>
      </c>
      <c r="F8" s="449"/>
      <c r="G8" s="1">
        <f>C9-C24</f>
        <v>8860.4600140000002</v>
      </c>
    </row>
    <row r="9" spans="1:8">
      <c r="A9" s="154" t="s">
        <v>51</v>
      </c>
      <c r="B9" s="35" t="s">
        <v>170</v>
      </c>
      <c r="C9" s="35">
        <f>C10+C14</f>
        <v>27211.527622000001</v>
      </c>
      <c r="D9" s="35">
        <f>D10+D14</f>
        <v>3765.8040000000001</v>
      </c>
      <c r="E9" s="35">
        <f>E10+E14</f>
        <v>23445.723622000001</v>
      </c>
      <c r="F9" s="114"/>
      <c r="G9" s="1">
        <f>E9-E24</f>
        <v>8860.460014000002</v>
      </c>
    </row>
    <row r="10" spans="1:8">
      <c r="A10" s="199">
        <v>1</v>
      </c>
      <c r="B10" s="110" t="s">
        <v>438</v>
      </c>
      <c r="C10" s="110">
        <f>C12+C13+C11</f>
        <v>18956.632109000002</v>
      </c>
      <c r="D10" s="110">
        <v>3241</v>
      </c>
      <c r="E10" s="110">
        <f>E12+E13</f>
        <v>15715.632109000002</v>
      </c>
      <c r="F10" s="110"/>
      <c r="G10" s="1">
        <f>G9-E13</f>
        <v>4339.1496580000003</v>
      </c>
    </row>
    <row r="11" spans="1:8">
      <c r="A11" s="122" t="s">
        <v>54</v>
      </c>
      <c r="B11" s="84" t="s">
        <v>696</v>
      </c>
      <c r="C11" s="84">
        <f>D11+E11</f>
        <v>3241</v>
      </c>
      <c r="D11" s="114">
        <v>3241</v>
      </c>
      <c r="E11" s="167"/>
      <c r="F11" s="167"/>
      <c r="G11" s="1">
        <v>1785.2428</v>
      </c>
    </row>
    <row r="12" spans="1:8">
      <c r="A12" s="19" t="s">
        <v>460</v>
      </c>
      <c r="B12" s="9" t="s">
        <v>441</v>
      </c>
      <c r="C12" s="9">
        <f>D12+E12</f>
        <v>11194.321753</v>
      </c>
      <c r="D12" s="9"/>
      <c r="E12" s="9">
        <f>30894.321753-19700</f>
        <v>11194.321753</v>
      </c>
      <c r="F12" s="9"/>
      <c r="G12" s="1">
        <f>E16-G11</f>
        <v>3541.4836999999998</v>
      </c>
    </row>
    <row r="13" spans="1:8">
      <c r="A13" s="19" t="s">
        <v>210</v>
      </c>
      <c r="B13" s="9" t="s">
        <v>443</v>
      </c>
      <c r="C13" s="9">
        <f>D13+E13</f>
        <v>4521.3103560000018</v>
      </c>
      <c r="D13" s="9"/>
      <c r="E13" s="9">
        <f>68535.632109-30894.321753-33120</f>
        <v>4521.3103560000018</v>
      </c>
      <c r="F13" s="9"/>
    </row>
    <row r="14" spans="1:8">
      <c r="A14" s="199">
        <v>2</v>
      </c>
      <c r="B14" s="110" t="s">
        <v>439</v>
      </c>
      <c r="C14" s="110">
        <f>C15+C16+C17</f>
        <v>8254.8955129999995</v>
      </c>
      <c r="D14" s="110">
        <f>D15+D16</f>
        <v>524.80399999999997</v>
      </c>
      <c r="E14" s="110">
        <f>E16+E17</f>
        <v>7730.0915129999994</v>
      </c>
      <c r="F14" s="110"/>
      <c r="G14" s="1">
        <f>G12+E13</f>
        <v>8062.7940560000015</v>
      </c>
    </row>
    <row r="15" spans="1:8">
      <c r="A15" s="122" t="s">
        <v>54</v>
      </c>
      <c r="B15" s="84" t="s">
        <v>295</v>
      </c>
      <c r="C15" s="62">
        <f>D15+E15</f>
        <v>524.80399999999997</v>
      </c>
      <c r="D15" s="114">
        <v>524.80399999999997</v>
      </c>
      <c r="E15" s="167"/>
      <c r="F15" s="167"/>
      <c r="G15" s="1">
        <f>G9-G14</f>
        <v>797.6659580000005</v>
      </c>
    </row>
    <row r="16" spans="1:8">
      <c r="A16" s="19" t="s">
        <v>460</v>
      </c>
      <c r="B16" s="9" t="s">
        <v>441</v>
      </c>
      <c r="C16" s="9">
        <f t="shared" ref="C16:C23" si="0">D16+E16</f>
        <v>5326.7264999999998</v>
      </c>
      <c r="D16" s="9"/>
      <c r="E16" s="9">
        <f>5826.7265-500</f>
        <v>5326.7264999999998</v>
      </c>
      <c r="F16" s="275"/>
      <c r="G16" s="1">
        <f>C9-C24</f>
        <v>8860.4600140000002</v>
      </c>
      <c r="H16" s="107">
        <f>G16-'BS 09 (68)'!H16</f>
        <v>5288.8134060000002</v>
      </c>
    </row>
    <row r="17" spans="1:8" ht="18.75" customHeight="1">
      <c r="A17" s="109" t="s">
        <v>54</v>
      </c>
      <c r="B17" s="62" t="s">
        <v>443</v>
      </c>
      <c r="C17" s="9">
        <f t="shared" si="0"/>
        <v>2403.3650130000001</v>
      </c>
      <c r="D17" s="62"/>
      <c r="E17" s="62">
        <f>SUM(E18:E23)</f>
        <v>2403.3650130000001</v>
      </c>
      <c r="F17" s="62"/>
    </row>
    <row r="18" spans="1:8" ht="18.75" customHeight="1">
      <c r="A18" s="109" t="s">
        <v>442</v>
      </c>
      <c r="B18" s="62" t="s">
        <v>462</v>
      </c>
      <c r="C18" s="9">
        <f t="shared" si="0"/>
        <v>499.33970500000009</v>
      </c>
      <c r="D18" s="62"/>
      <c r="E18" s="62">
        <f>1394.139705-894.8</f>
        <v>499.33970500000009</v>
      </c>
      <c r="F18" s="147"/>
      <c r="G18" s="138">
        <v>44.927740999999997</v>
      </c>
    </row>
    <row r="19" spans="1:8" ht="18.75" customHeight="1">
      <c r="A19" s="109" t="s">
        <v>442</v>
      </c>
      <c r="B19" s="62" t="s">
        <v>463</v>
      </c>
      <c r="C19" s="9">
        <f t="shared" si="0"/>
        <v>185.43532000000005</v>
      </c>
      <c r="D19" s="62"/>
      <c r="E19" s="62">
        <f>1220.23532-1034.8</f>
        <v>185.43532000000005</v>
      </c>
      <c r="F19" s="148"/>
      <c r="G19" s="138">
        <f>F18-G18</f>
        <v>-44.927740999999997</v>
      </c>
    </row>
    <row r="20" spans="1:8" ht="18.75" customHeight="1">
      <c r="A20" s="109" t="s">
        <v>442</v>
      </c>
      <c r="B20" s="62" t="s">
        <v>464</v>
      </c>
      <c r="C20" s="9">
        <f t="shared" si="0"/>
        <v>1109.5004759999999</v>
      </c>
      <c r="D20" s="62"/>
      <c r="E20" s="62">
        <f>1602.500476-493</f>
        <v>1109.5004759999999</v>
      </c>
      <c r="F20" s="147"/>
      <c r="G20" s="138"/>
    </row>
    <row r="21" spans="1:8" ht="18.75" customHeight="1">
      <c r="A21" s="109" t="s">
        <v>442</v>
      </c>
      <c r="B21" s="62" t="s">
        <v>465</v>
      </c>
      <c r="C21" s="9">
        <f t="shared" si="0"/>
        <v>280.69537400000002</v>
      </c>
      <c r="D21" s="62"/>
      <c r="E21" s="62">
        <f>662.695374-382</f>
        <v>280.69537400000002</v>
      </c>
      <c r="F21" s="147"/>
      <c r="G21" s="138"/>
    </row>
    <row r="22" spans="1:8" ht="18.75" customHeight="1">
      <c r="A22" s="109" t="s">
        <v>442</v>
      </c>
      <c r="B22" s="62" t="s">
        <v>466</v>
      </c>
      <c r="C22" s="9">
        <f t="shared" si="0"/>
        <v>0</v>
      </c>
      <c r="D22" s="62"/>
      <c r="E22" s="62"/>
      <c r="F22" s="62"/>
      <c r="G22" s="1" t="s">
        <v>444</v>
      </c>
      <c r="H22" s="1">
        <v>454411960</v>
      </c>
    </row>
    <row r="23" spans="1:8" ht="18.75" customHeight="1">
      <c r="A23" s="109" t="s">
        <v>442</v>
      </c>
      <c r="B23" s="84" t="s">
        <v>457</v>
      </c>
      <c r="C23" s="11">
        <f t="shared" si="0"/>
        <v>328.394138</v>
      </c>
      <c r="D23" s="84"/>
      <c r="E23" s="84">
        <f>447.394138-119</f>
        <v>328.394138</v>
      </c>
      <c r="F23" s="278">
        <f>E23</f>
        <v>328.394138</v>
      </c>
      <c r="G23" s="1" t="s">
        <v>447</v>
      </c>
      <c r="H23" s="1">
        <v>238862134</v>
      </c>
    </row>
    <row r="24" spans="1:8" ht="36.75" customHeight="1">
      <c r="A24" s="199" t="s">
        <v>79</v>
      </c>
      <c r="B24" s="110" t="s">
        <v>171</v>
      </c>
      <c r="C24" s="115">
        <f>C25+C30</f>
        <v>18351.067608000001</v>
      </c>
      <c r="D24" s="110">
        <f t="shared" ref="D24:E24" si="1">D25+D30</f>
        <v>3765.8040000000001</v>
      </c>
      <c r="E24" s="110">
        <f t="shared" si="1"/>
        <v>14585.263607999999</v>
      </c>
      <c r="F24" s="155"/>
      <c r="G24" s="1" t="s">
        <v>446</v>
      </c>
      <c r="H24" s="1">
        <v>466321195</v>
      </c>
    </row>
    <row r="25" spans="1:8" s="5" customFormat="1" ht="26.25" customHeight="1">
      <c r="A25" s="199" t="s">
        <v>69</v>
      </c>
      <c r="B25" s="110" t="s">
        <v>172</v>
      </c>
      <c r="C25" s="110">
        <f>C26+C27</f>
        <v>13062.525799999999</v>
      </c>
      <c r="D25" s="157">
        <f>D26+D27</f>
        <v>0</v>
      </c>
      <c r="E25" s="110">
        <f>E26+E27</f>
        <v>13062.525799999999</v>
      </c>
      <c r="F25" s="110"/>
      <c r="G25" s="5" t="s">
        <v>448</v>
      </c>
      <c r="H25" s="113">
        <f>E20-H24/1000000</f>
        <v>643.17928099999995</v>
      </c>
    </row>
    <row r="26" spans="1:8" s="5" customFormat="1" ht="31.5" customHeight="1">
      <c r="A26" s="109" t="s">
        <v>54</v>
      </c>
      <c r="B26" s="62" t="s">
        <v>697</v>
      </c>
      <c r="C26" s="62">
        <f>D26+E26</f>
        <v>11013.617</v>
      </c>
      <c r="D26" s="156">
        <v>0</v>
      </c>
      <c r="E26" s="62">
        <f>30894.321753-19700-180.704753</f>
        <v>11013.617</v>
      </c>
      <c r="F26" s="215" t="s">
        <v>698</v>
      </c>
      <c r="G26" s="5" t="s">
        <v>449</v>
      </c>
      <c r="H26" s="5">
        <f>15409137457-15394724630</f>
        <v>14412827</v>
      </c>
    </row>
    <row r="27" spans="1:8" s="5" customFormat="1" ht="20.25" customHeight="1">
      <c r="A27" s="20" t="s">
        <v>54</v>
      </c>
      <c r="B27" s="11" t="s">
        <v>383</v>
      </c>
      <c r="C27" s="11">
        <f>D27+E27</f>
        <v>2048.9087999999997</v>
      </c>
      <c r="D27" s="281">
        <v>0</v>
      </c>
      <c r="E27" s="11">
        <f>E28+E29</f>
        <v>2048.9087999999997</v>
      </c>
      <c r="F27" s="10"/>
      <c r="H27" s="5">
        <v>280695374</v>
      </c>
    </row>
    <row r="28" spans="1:8" s="5" customFormat="1" ht="33.75" customHeight="1">
      <c r="A28" s="282" t="s">
        <v>442</v>
      </c>
      <c r="B28" s="117" t="s">
        <v>699</v>
      </c>
      <c r="C28" s="117"/>
      <c r="D28" s="283"/>
      <c r="E28" s="117">
        <f>1785.2428-164.65</f>
        <v>1620.5927999999999</v>
      </c>
      <c r="F28" s="284" t="s">
        <v>700</v>
      </c>
    </row>
    <row r="29" spans="1:8" s="5" customFormat="1" ht="20.100000000000001" customHeight="1">
      <c r="A29" s="122" t="s">
        <v>442</v>
      </c>
      <c r="B29" s="84" t="s">
        <v>443</v>
      </c>
      <c r="C29" s="84"/>
      <c r="D29" s="276"/>
      <c r="E29" s="84">
        <v>428.31599999999997</v>
      </c>
      <c r="F29" s="167"/>
      <c r="G29" s="167" t="s">
        <v>701</v>
      </c>
    </row>
    <row r="30" spans="1:8" s="5" customFormat="1" ht="20.100000000000001" customHeight="1">
      <c r="A30" s="199" t="s">
        <v>77</v>
      </c>
      <c r="B30" s="110" t="s">
        <v>115</v>
      </c>
      <c r="C30" s="110">
        <f>C31+C35+C36+C39+C41+C49+C52</f>
        <v>5288.5418080000009</v>
      </c>
      <c r="D30" s="110">
        <f>D31+D35+D36+D39+D41+D49+D52</f>
        <v>3765.8040000000001</v>
      </c>
      <c r="E30" s="110">
        <f>E31+E35+E36+E39+E41+E49+E52</f>
        <v>1522.7378080000001</v>
      </c>
      <c r="F30" s="110"/>
      <c r="G30" s="5" t="s">
        <v>451</v>
      </c>
      <c r="H30" s="5">
        <f>H27-H26</f>
        <v>266282547</v>
      </c>
    </row>
    <row r="31" spans="1:8" ht="20.100000000000001" customHeight="1">
      <c r="A31" s="109">
        <v>1</v>
      </c>
      <c r="B31" s="62" t="s">
        <v>112</v>
      </c>
      <c r="C31" s="62">
        <f>C32+C33+C34</f>
        <v>441.68799999999999</v>
      </c>
      <c r="D31" s="62">
        <f>D32+D33+D34</f>
        <v>361.572</v>
      </c>
      <c r="E31" s="62">
        <f>E32+E33+E34</f>
        <v>80.116</v>
      </c>
      <c r="F31" s="62"/>
      <c r="G31" s="5" t="s">
        <v>453</v>
      </c>
      <c r="H31" s="1">
        <f>(16632355509-12993520750)/1000000</f>
        <v>3638.8347589999998</v>
      </c>
    </row>
    <row r="32" spans="1:8" ht="20.100000000000001" customHeight="1">
      <c r="A32" s="19" t="s">
        <v>54</v>
      </c>
      <c r="B32" s="9" t="s">
        <v>430</v>
      </c>
      <c r="C32" s="9">
        <f>D32+E32</f>
        <v>142.012</v>
      </c>
      <c r="D32" s="9">
        <v>142.012</v>
      </c>
      <c r="E32" s="9"/>
      <c r="F32" s="9"/>
      <c r="G32" s="1" t="s">
        <v>454</v>
      </c>
      <c r="H32" s="1">
        <f>'BS 14'!E19</f>
        <v>3541.4840619999995</v>
      </c>
    </row>
    <row r="33" spans="1:8" ht="20.100000000000001" customHeight="1">
      <c r="A33" s="19" t="s">
        <v>54</v>
      </c>
      <c r="B33" s="9" t="s">
        <v>431</v>
      </c>
      <c r="C33" s="9">
        <f t="shared" ref="C33:C34" si="2">D33+E33</f>
        <v>219.56</v>
      </c>
      <c r="D33" s="9">
        <f>(241786-22226)/1000</f>
        <v>219.56</v>
      </c>
      <c r="E33" s="9"/>
      <c r="F33" s="9"/>
      <c r="G33" s="1" t="s">
        <v>455</v>
      </c>
      <c r="H33" s="1">
        <f>H31-H32</f>
        <v>97.350697000000309</v>
      </c>
    </row>
    <row r="34" spans="1:8" ht="20.100000000000001" customHeight="1">
      <c r="A34" s="19" t="s">
        <v>460</v>
      </c>
      <c r="B34" s="9" t="s">
        <v>704</v>
      </c>
      <c r="C34" s="9">
        <f t="shared" si="2"/>
        <v>80.116</v>
      </c>
      <c r="D34" s="9"/>
      <c r="E34" s="9">
        <v>80.116</v>
      </c>
      <c r="F34" s="9"/>
      <c r="G34" s="1" t="s">
        <v>456</v>
      </c>
      <c r="H34" s="138">
        <f>F23-H33</f>
        <v>231.04344099999969</v>
      </c>
    </row>
    <row r="35" spans="1:8" ht="20.100000000000001" customHeight="1">
      <c r="A35" s="19">
        <v>2</v>
      </c>
      <c r="B35" s="29" t="s">
        <v>435</v>
      </c>
      <c r="C35" s="9">
        <f>D35+E35</f>
        <v>138.44</v>
      </c>
      <c r="D35" s="9">
        <v>138.44</v>
      </c>
      <c r="E35" s="9"/>
      <c r="F35" s="9"/>
      <c r="H35" s="138"/>
    </row>
    <row r="36" spans="1:8" ht="20.100000000000001" customHeight="1">
      <c r="A36" s="19">
        <v>3</v>
      </c>
      <c r="B36" s="29" t="s">
        <v>434</v>
      </c>
      <c r="C36" s="9">
        <f>C37+C38</f>
        <v>1773.4450000000002</v>
      </c>
      <c r="D36" s="9">
        <f>D37+D38</f>
        <v>1773.4450000000002</v>
      </c>
      <c r="E36" s="9"/>
      <c r="F36" s="9"/>
    </row>
    <row r="37" spans="1:8" ht="20.100000000000001" customHeight="1">
      <c r="A37" s="19" t="s">
        <v>440</v>
      </c>
      <c r="B37" s="29" t="s">
        <v>438</v>
      </c>
      <c r="C37" s="9">
        <f>D37+E37</f>
        <v>1248.6410000000001</v>
      </c>
      <c r="D37" s="9">
        <v>1248.6410000000001</v>
      </c>
      <c r="E37" s="9"/>
      <c r="F37" s="9"/>
    </row>
    <row r="38" spans="1:8" ht="20.100000000000001" customHeight="1">
      <c r="A38" s="19" t="s">
        <v>54</v>
      </c>
      <c r="B38" s="29" t="s">
        <v>439</v>
      </c>
      <c r="C38" s="9">
        <f>D38+E38</f>
        <v>524.80399999999997</v>
      </c>
      <c r="D38" s="9">
        <v>524.80399999999997</v>
      </c>
      <c r="E38" s="9"/>
      <c r="F38" s="9"/>
    </row>
    <row r="39" spans="1:8" ht="18.75" customHeight="1">
      <c r="A39" s="19">
        <v>4</v>
      </c>
      <c r="B39" s="29" t="s">
        <v>433</v>
      </c>
      <c r="C39" s="9">
        <f>D39+E39</f>
        <v>77.061999999999998</v>
      </c>
      <c r="D39" s="9">
        <v>12.45</v>
      </c>
      <c r="E39" s="9">
        <f>E40</f>
        <v>64.611999999999995</v>
      </c>
      <c r="F39" s="9"/>
    </row>
    <row r="40" spans="1:8" ht="19.5" hidden="1" customHeight="1">
      <c r="A40" s="19" t="s">
        <v>54</v>
      </c>
      <c r="B40" s="29" t="s">
        <v>702</v>
      </c>
      <c r="C40" s="9"/>
      <c r="D40" s="9"/>
      <c r="E40" s="9">
        <f>44.674+19.938</f>
        <v>64.611999999999995</v>
      </c>
      <c r="F40" s="9"/>
      <c r="G40" s="1" t="s">
        <v>625</v>
      </c>
    </row>
    <row r="41" spans="1:8" ht="20.100000000000001" customHeight="1">
      <c r="A41" s="19">
        <v>5</v>
      </c>
      <c r="B41" s="29" t="s">
        <v>432</v>
      </c>
      <c r="C41" s="9">
        <f>C42+C43</f>
        <v>1820.261808</v>
      </c>
      <c r="D41" s="9">
        <f>D42+D43</f>
        <v>880.31</v>
      </c>
      <c r="E41" s="9">
        <f>E42+E43</f>
        <v>939.95180800000003</v>
      </c>
      <c r="F41" s="9"/>
    </row>
    <row r="42" spans="1:8" ht="20.100000000000001" customHeight="1">
      <c r="A42" s="19" t="s">
        <v>461</v>
      </c>
      <c r="B42" s="29" t="s">
        <v>438</v>
      </c>
      <c r="C42" s="9">
        <f>D42+E42</f>
        <v>850.31</v>
      </c>
      <c r="D42" s="9">
        <v>850.31</v>
      </c>
      <c r="E42" s="9"/>
      <c r="F42" s="9"/>
    </row>
    <row r="43" spans="1:8" ht="20.100000000000001" customHeight="1">
      <c r="A43" s="19" t="s">
        <v>461</v>
      </c>
      <c r="B43" s="29" t="s">
        <v>439</v>
      </c>
      <c r="C43" s="9">
        <f>D43+E43</f>
        <v>969.95180800000003</v>
      </c>
      <c r="D43" s="9">
        <f>SUM(D44:D48)</f>
        <v>30</v>
      </c>
      <c r="E43" s="9">
        <f>SUM(E44:E48)</f>
        <v>939.95180800000003</v>
      </c>
      <c r="F43" s="9"/>
    </row>
    <row r="44" spans="1:8" ht="19.5" hidden="1" customHeight="1">
      <c r="A44" s="19" t="s">
        <v>54</v>
      </c>
      <c r="B44" s="29" t="s">
        <v>450</v>
      </c>
      <c r="C44" s="9"/>
      <c r="D44" s="9"/>
      <c r="E44" s="9">
        <v>266.28254700000002</v>
      </c>
      <c r="F44" s="9"/>
    </row>
    <row r="45" spans="1:8" ht="19.5" hidden="1" customHeight="1">
      <c r="A45" s="19" t="s">
        <v>54</v>
      </c>
      <c r="B45" s="29" t="s">
        <v>457</v>
      </c>
      <c r="C45" s="9"/>
      <c r="D45" s="9"/>
      <c r="E45" s="9">
        <v>231.043441</v>
      </c>
      <c r="F45" s="9"/>
    </row>
    <row r="46" spans="1:8" ht="19.5" hidden="1" customHeight="1">
      <c r="A46" s="19" t="s">
        <v>54</v>
      </c>
      <c r="B46" s="29" t="s">
        <v>458</v>
      </c>
      <c r="C46" s="9"/>
      <c r="D46" s="9">
        <v>30</v>
      </c>
      <c r="E46" s="9">
        <v>241.53749999999999</v>
      </c>
      <c r="F46" s="9"/>
    </row>
    <row r="47" spans="1:8" ht="19.5" hidden="1" customHeight="1">
      <c r="A47" s="19" t="s">
        <v>54</v>
      </c>
      <c r="B47" s="29" t="s">
        <v>459</v>
      </c>
      <c r="C47" s="9"/>
      <c r="D47" s="9"/>
      <c r="E47" s="9">
        <v>15.653</v>
      </c>
      <c r="F47" s="9"/>
    </row>
    <row r="48" spans="1:8" ht="19.5" hidden="1" customHeight="1">
      <c r="A48" s="19" t="s">
        <v>54</v>
      </c>
      <c r="B48" s="29" t="s">
        <v>445</v>
      </c>
      <c r="C48" s="9"/>
      <c r="D48" s="9"/>
      <c r="E48" s="9">
        <v>185.43531999999999</v>
      </c>
      <c r="F48" s="9"/>
    </row>
    <row r="49" spans="1:7" ht="20.100000000000001" customHeight="1">
      <c r="A49" s="19">
        <v>6</v>
      </c>
      <c r="B49" s="29" t="s">
        <v>436</v>
      </c>
      <c r="C49" s="9">
        <f>D49+E49</f>
        <v>138.38900000000001</v>
      </c>
      <c r="D49" s="9">
        <v>102.667</v>
      </c>
      <c r="E49" s="9">
        <f>E50+E51</f>
        <v>35.722000000000001</v>
      </c>
      <c r="F49" s="9"/>
    </row>
    <row r="50" spans="1:7" ht="19.5" hidden="1" customHeight="1">
      <c r="A50" s="78"/>
      <c r="B50" s="140" t="s">
        <v>626</v>
      </c>
      <c r="C50" s="79">
        <f>D50+E50</f>
        <v>19.922000000000001</v>
      </c>
      <c r="D50" s="79"/>
      <c r="E50" s="79">
        <v>19.922000000000001</v>
      </c>
      <c r="F50" s="79"/>
    </row>
    <row r="51" spans="1:7" ht="19.5" hidden="1" customHeight="1">
      <c r="A51" s="78"/>
      <c r="B51" s="140" t="s">
        <v>705</v>
      </c>
      <c r="C51" s="79"/>
      <c r="D51" s="79"/>
      <c r="E51" s="79">
        <v>15.8</v>
      </c>
      <c r="F51" s="79"/>
    </row>
    <row r="52" spans="1:7" ht="20.100000000000001" customHeight="1">
      <c r="A52" s="20">
        <v>7</v>
      </c>
      <c r="B52" s="11" t="s">
        <v>437</v>
      </c>
      <c r="C52" s="11">
        <f>D52+E52</f>
        <v>899.25600000000009</v>
      </c>
      <c r="D52" s="11">
        <v>496.92</v>
      </c>
      <c r="E52" s="11">
        <f>199.231+203.105</f>
        <v>402.33600000000001</v>
      </c>
      <c r="F52" s="11"/>
      <c r="G52" s="1" t="s">
        <v>703</v>
      </c>
    </row>
    <row r="53" spans="1:7" s="26" customFormat="1" ht="15.75" customHeight="1">
      <c r="B53" s="34"/>
      <c r="C53" s="34"/>
      <c r="D53" s="424" t="s">
        <v>471</v>
      </c>
      <c r="E53" s="424"/>
      <c r="F53" s="424"/>
      <c r="G53" s="34"/>
    </row>
    <row r="54" spans="1:7" s="26" customFormat="1" ht="18.75" customHeight="1">
      <c r="A54" s="426"/>
      <c r="B54" s="426"/>
      <c r="C54" s="52"/>
      <c r="D54" s="455" t="s">
        <v>378</v>
      </c>
      <c r="E54" s="455"/>
      <c r="F54" s="455"/>
      <c r="G54" s="5"/>
    </row>
    <row r="55" spans="1:7" ht="21.75" customHeight="1">
      <c r="A55" s="197"/>
      <c r="D55" s="455" t="s">
        <v>379</v>
      </c>
      <c r="E55" s="455"/>
      <c r="F55" s="455"/>
      <c r="G55" s="5"/>
    </row>
    <row r="56" spans="1:7" ht="16.5">
      <c r="A56" s="197"/>
      <c r="D56" s="227"/>
      <c r="E56" s="227"/>
      <c r="F56" s="227"/>
    </row>
    <row r="57" spans="1:7" ht="16.5">
      <c r="A57" s="197"/>
      <c r="D57" s="227"/>
      <c r="E57" s="227"/>
      <c r="F57" s="227"/>
    </row>
    <row r="58" spans="1:7" ht="16.5">
      <c r="A58" s="197"/>
      <c r="D58" s="227"/>
      <c r="E58" s="227"/>
      <c r="F58" s="227"/>
    </row>
    <row r="59" spans="1:7" ht="16.5">
      <c r="A59" s="197"/>
      <c r="D59" s="227"/>
      <c r="E59" s="227"/>
      <c r="F59" s="227"/>
    </row>
    <row r="60" spans="1:7">
      <c r="A60" s="197"/>
      <c r="B60" s="196"/>
      <c r="D60" s="455" t="s">
        <v>380</v>
      </c>
      <c r="E60" s="455"/>
      <c r="F60" s="455"/>
    </row>
    <row r="61" spans="1:7" ht="15.75" customHeight="1">
      <c r="A61" s="197"/>
      <c r="D61" s="455"/>
      <c r="E61" s="455"/>
      <c r="F61" s="455"/>
      <c r="G61" s="5"/>
    </row>
    <row r="62" spans="1:7">
      <c r="A62" s="197"/>
    </row>
    <row r="63" spans="1:7">
      <c r="A63" s="197"/>
    </row>
    <row r="64" spans="1:7">
      <c r="A64" s="197"/>
    </row>
    <row r="65" spans="1:1">
      <c r="A65" s="197"/>
    </row>
    <row r="66" spans="1:1">
      <c r="A66" s="197"/>
    </row>
    <row r="67" spans="1:1">
      <c r="A67" s="197"/>
    </row>
    <row r="68" spans="1:1">
      <c r="A68" s="197"/>
    </row>
    <row r="69" spans="1:1">
      <c r="A69" s="197"/>
    </row>
    <row r="70" spans="1:1">
      <c r="A70" s="197"/>
    </row>
    <row r="71" spans="1:1">
      <c r="A71" s="197"/>
    </row>
    <row r="72" spans="1:1">
      <c r="A72" s="197"/>
    </row>
    <row r="73" spans="1:1">
      <c r="A73" s="197"/>
    </row>
    <row r="74" spans="1:1">
      <c r="A74" s="197"/>
    </row>
    <row r="75" spans="1:1">
      <c r="A75" s="197"/>
    </row>
    <row r="76" spans="1:1">
      <c r="A76" s="197"/>
    </row>
    <row r="77" spans="1:1">
      <c r="A77" s="197"/>
    </row>
    <row r="78" spans="1:1">
      <c r="A78" s="197"/>
    </row>
    <row r="79" spans="1:1">
      <c r="A79" s="197"/>
    </row>
    <row r="80" spans="1:1">
      <c r="A80" s="197"/>
    </row>
    <row r="81" spans="1:1">
      <c r="A81" s="197"/>
    </row>
    <row r="82" spans="1:1">
      <c r="A82" s="197"/>
    </row>
    <row r="83" spans="1:1">
      <c r="A83" s="197"/>
    </row>
    <row r="84" spans="1:1">
      <c r="A84" s="197"/>
    </row>
    <row r="85" spans="1:1">
      <c r="A85" s="197"/>
    </row>
    <row r="86" spans="1:1">
      <c r="A86" s="197"/>
    </row>
    <row r="87" spans="1:1">
      <c r="A87" s="197"/>
    </row>
    <row r="88" spans="1:1">
      <c r="A88" s="197"/>
    </row>
    <row r="89" spans="1:1">
      <c r="A89" s="197"/>
    </row>
    <row r="90" spans="1:1">
      <c r="A90" s="197"/>
    </row>
    <row r="91" spans="1:1">
      <c r="A91" s="197"/>
    </row>
    <row r="92" spans="1:1">
      <c r="A92" s="197"/>
    </row>
    <row r="93" spans="1:1">
      <c r="A93" s="197"/>
    </row>
    <row r="94" spans="1:1">
      <c r="A94" s="197"/>
    </row>
    <row r="95" spans="1:1">
      <c r="A95" s="197"/>
    </row>
    <row r="96" spans="1:1">
      <c r="A96" s="197"/>
    </row>
    <row r="97" spans="1:1">
      <c r="A97" s="197"/>
    </row>
    <row r="98" spans="1:1">
      <c r="A98" s="197"/>
    </row>
    <row r="99" spans="1:1">
      <c r="A99" s="197"/>
    </row>
    <row r="100" spans="1:1">
      <c r="A100" s="197"/>
    </row>
    <row r="101" spans="1:1">
      <c r="A101" s="197"/>
    </row>
    <row r="102" spans="1:1">
      <c r="A102" s="197"/>
    </row>
    <row r="103" spans="1:1">
      <c r="A103" s="197"/>
    </row>
    <row r="104" spans="1:1">
      <c r="A104" s="197"/>
    </row>
    <row r="105" spans="1:1">
      <c r="A105" s="197"/>
    </row>
  </sheetData>
  <mergeCells count="14">
    <mergeCell ref="A1:B1"/>
    <mergeCell ref="A2:B2"/>
    <mergeCell ref="A4:F4"/>
    <mergeCell ref="E6:F6"/>
    <mergeCell ref="A7:A8"/>
    <mergeCell ref="B7:B8"/>
    <mergeCell ref="C7:C8"/>
    <mergeCell ref="D7:E7"/>
    <mergeCell ref="F7:F8"/>
    <mergeCell ref="D53:F53"/>
    <mergeCell ref="D55:F55"/>
    <mergeCell ref="D60:F61"/>
    <mergeCell ref="A54:B54"/>
    <mergeCell ref="D54:F54"/>
  </mergeCells>
  <pageMargins left="0.7" right="0.7" top="0.25" bottom="0.25" header="0.3" footer="0.3"/>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10"/>
  <sheetViews>
    <sheetView workbookViewId="0">
      <selection activeCell="F21" sqref="F21:I28"/>
    </sheetView>
  </sheetViews>
  <sheetFormatPr defaultColWidth="9.140625" defaultRowHeight="15.75"/>
  <cols>
    <col min="1" max="1" width="6.28515625" style="38" customWidth="1"/>
    <col min="2" max="2" width="46.28515625" style="45" customWidth="1"/>
    <col min="3" max="8" width="10.42578125" style="1" customWidth="1"/>
    <col min="9" max="9" width="18.28515625" style="1" customWidth="1"/>
    <col min="10" max="16384" width="9.140625" style="1"/>
  </cols>
  <sheetData>
    <row r="1" spans="1:9" ht="18" customHeight="1">
      <c r="A1" s="456" t="s">
        <v>473</v>
      </c>
      <c r="B1" s="456"/>
      <c r="H1" s="422" t="s">
        <v>33</v>
      </c>
      <c r="I1" s="422"/>
    </row>
    <row r="2" spans="1:9" ht="18" customHeight="1">
      <c r="A2" s="456" t="s">
        <v>474</v>
      </c>
      <c r="B2" s="456"/>
      <c r="H2" s="144"/>
      <c r="I2" s="144"/>
    </row>
    <row r="3" spans="1:9" ht="18" customHeight="1">
      <c r="A3" s="2"/>
      <c r="B3" s="2"/>
      <c r="H3" s="144"/>
      <c r="I3" s="144"/>
    </row>
    <row r="4" spans="1:9" ht="25.5" customHeight="1">
      <c r="A4" s="420" t="s">
        <v>364</v>
      </c>
      <c r="B4" s="420"/>
      <c r="C4" s="420"/>
      <c r="D4" s="420"/>
      <c r="E4" s="420"/>
      <c r="F4" s="420"/>
      <c r="G4" s="420"/>
      <c r="H4" s="420"/>
      <c r="I4" s="420"/>
    </row>
    <row r="5" spans="1:9" ht="18" customHeight="1">
      <c r="H5" s="423" t="s">
        <v>37</v>
      </c>
      <c r="I5" s="423"/>
    </row>
    <row r="6" spans="1:9" ht="18" customHeight="1">
      <c r="A6" s="427" t="s">
        <v>25</v>
      </c>
      <c r="B6" s="429" t="s">
        <v>26</v>
      </c>
      <c r="C6" s="429" t="s">
        <v>175</v>
      </c>
      <c r="D6" s="429"/>
      <c r="E6" s="429" t="s">
        <v>365</v>
      </c>
      <c r="F6" s="429"/>
      <c r="G6" s="429" t="s">
        <v>178</v>
      </c>
      <c r="H6" s="429"/>
      <c r="I6" s="427" t="s">
        <v>27</v>
      </c>
    </row>
    <row r="7" spans="1:9" ht="18" customHeight="1">
      <c r="A7" s="427"/>
      <c r="B7" s="429"/>
      <c r="C7" s="24" t="s">
        <v>176</v>
      </c>
      <c r="D7" s="24" t="s">
        <v>177</v>
      </c>
      <c r="E7" s="24" t="s">
        <v>176</v>
      </c>
      <c r="F7" s="24" t="s">
        <v>177</v>
      </c>
      <c r="G7" s="24" t="s">
        <v>176</v>
      </c>
      <c r="H7" s="24" t="s">
        <v>177</v>
      </c>
      <c r="I7" s="427"/>
    </row>
    <row r="8" spans="1:9" ht="23.25" customHeight="1">
      <c r="A8" s="199"/>
      <c r="B8" s="199" t="s">
        <v>102</v>
      </c>
      <c r="C8" s="199">
        <f>C9+C10+C20</f>
        <v>0</v>
      </c>
      <c r="D8" s="199">
        <f t="shared" ref="D8:H8" si="0">D9+D10+D20</f>
        <v>345.58</v>
      </c>
      <c r="E8" s="199">
        <f t="shared" si="0"/>
        <v>0</v>
      </c>
      <c r="F8" s="199">
        <f t="shared" si="0"/>
        <v>345.58</v>
      </c>
      <c r="G8" s="199">
        <f t="shared" si="0"/>
        <v>0</v>
      </c>
      <c r="H8" s="199">
        <f t="shared" si="0"/>
        <v>0</v>
      </c>
      <c r="I8" s="199"/>
    </row>
    <row r="9" spans="1:9" s="5" customFormat="1" ht="32.25" customHeight="1">
      <c r="A9" s="145" t="s">
        <v>69</v>
      </c>
      <c r="B9" s="161" t="s">
        <v>179</v>
      </c>
      <c r="C9" s="146">
        <v>0</v>
      </c>
      <c r="D9" s="146">
        <v>0</v>
      </c>
      <c r="E9" s="146"/>
      <c r="F9" s="146"/>
      <c r="G9" s="146"/>
      <c r="H9" s="146"/>
      <c r="I9" s="42"/>
    </row>
    <row r="10" spans="1:9" s="5" customFormat="1" ht="20.25" customHeight="1">
      <c r="A10" s="145" t="s">
        <v>77</v>
      </c>
      <c r="B10" s="161" t="s">
        <v>188</v>
      </c>
      <c r="C10" s="145">
        <f>C11+C12+C13+C16</f>
        <v>0</v>
      </c>
      <c r="D10" s="199">
        <f t="shared" ref="D10:H10" si="1">D11+D12+D13+D16</f>
        <v>345.58</v>
      </c>
      <c r="E10" s="199">
        <f t="shared" si="1"/>
        <v>0</v>
      </c>
      <c r="F10" s="199">
        <f t="shared" si="1"/>
        <v>345.58</v>
      </c>
      <c r="G10" s="199">
        <f t="shared" si="1"/>
        <v>0</v>
      </c>
      <c r="H10" s="199">
        <f t="shared" si="1"/>
        <v>0</v>
      </c>
      <c r="I10" s="110"/>
    </row>
    <row r="11" spans="1:9" ht="20.25" customHeight="1">
      <c r="A11" s="122">
        <v>1</v>
      </c>
      <c r="B11" s="160" t="s">
        <v>180</v>
      </c>
      <c r="C11" s="122"/>
      <c r="D11" s="122"/>
      <c r="E11" s="122"/>
      <c r="F11" s="122"/>
      <c r="G11" s="122"/>
      <c r="H11" s="122"/>
      <c r="I11" s="84"/>
    </row>
    <row r="12" spans="1:9" ht="20.25" customHeight="1">
      <c r="A12" s="19">
        <v>2</v>
      </c>
      <c r="B12" s="54" t="s">
        <v>181</v>
      </c>
      <c r="C12" s="19"/>
      <c r="D12" s="19"/>
      <c r="E12" s="19"/>
      <c r="F12" s="19"/>
      <c r="G12" s="19"/>
      <c r="H12" s="19"/>
      <c r="I12" s="9"/>
    </row>
    <row r="13" spans="1:9" ht="20.25" customHeight="1">
      <c r="A13" s="19">
        <v>3</v>
      </c>
      <c r="B13" s="54" t="s">
        <v>182</v>
      </c>
      <c r="C13" s="19"/>
      <c r="D13" s="19">
        <f>D14+D15</f>
        <v>345.58</v>
      </c>
      <c r="E13" s="19">
        <f t="shared" ref="E13:H13" si="2">E14+E15</f>
        <v>0</v>
      </c>
      <c r="F13" s="19">
        <f t="shared" si="2"/>
        <v>345.58</v>
      </c>
      <c r="G13" s="19">
        <f t="shared" si="2"/>
        <v>0</v>
      </c>
      <c r="H13" s="19">
        <f t="shared" si="2"/>
        <v>0</v>
      </c>
      <c r="I13" s="9"/>
    </row>
    <row r="14" spans="1:9" ht="20.25" customHeight="1">
      <c r="A14" s="19" t="s">
        <v>183</v>
      </c>
      <c r="B14" s="54" t="s">
        <v>184</v>
      </c>
      <c r="C14" s="19"/>
      <c r="D14" s="19"/>
      <c r="E14" s="19"/>
      <c r="F14" s="19"/>
      <c r="G14" s="19"/>
      <c r="H14" s="19"/>
      <c r="I14" s="9"/>
    </row>
    <row r="15" spans="1:9" ht="20.25" customHeight="1">
      <c r="A15" s="19" t="s">
        <v>187</v>
      </c>
      <c r="B15" s="54" t="s">
        <v>685</v>
      </c>
      <c r="C15" s="19">
        <v>0</v>
      </c>
      <c r="D15" s="19">
        <v>345.58</v>
      </c>
      <c r="E15" s="19">
        <v>0</v>
      </c>
      <c r="F15" s="19">
        <v>345.58</v>
      </c>
      <c r="G15" s="19">
        <v>0</v>
      </c>
      <c r="H15" s="19">
        <v>0</v>
      </c>
      <c r="I15" s="9"/>
    </row>
    <row r="16" spans="1:9" ht="20.25" customHeight="1">
      <c r="A16" s="19">
        <v>4</v>
      </c>
      <c r="B16" s="54" t="s">
        <v>472</v>
      </c>
      <c r="C16" s="19"/>
      <c r="D16" s="19"/>
      <c r="E16" s="19"/>
      <c r="F16" s="19"/>
      <c r="G16" s="19"/>
      <c r="H16" s="19"/>
      <c r="I16" s="9"/>
    </row>
    <row r="17" spans="1:9" ht="20.25" customHeight="1">
      <c r="A17" s="19"/>
      <c r="B17" s="54" t="s">
        <v>185</v>
      </c>
      <c r="C17" s="19"/>
      <c r="D17" s="19"/>
      <c r="E17" s="19"/>
      <c r="F17" s="19"/>
      <c r="G17" s="19"/>
      <c r="H17" s="19"/>
      <c r="I17" s="9"/>
    </row>
    <row r="18" spans="1:9" ht="20.25" customHeight="1">
      <c r="A18" s="19" t="s">
        <v>54</v>
      </c>
      <c r="B18" s="54" t="s">
        <v>186</v>
      </c>
      <c r="C18" s="19"/>
      <c r="D18" s="19"/>
      <c r="E18" s="19"/>
      <c r="F18" s="19"/>
      <c r="G18" s="19"/>
      <c r="H18" s="19"/>
      <c r="I18" s="9"/>
    </row>
    <row r="19" spans="1:9" ht="20.25" customHeight="1">
      <c r="A19" s="78" t="s">
        <v>54</v>
      </c>
      <c r="B19" s="81" t="s">
        <v>115</v>
      </c>
      <c r="C19" s="78"/>
      <c r="D19" s="78"/>
      <c r="E19" s="78"/>
      <c r="F19" s="78"/>
      <c r="G19" s="78"/>
      <c r="H19" s="78"/>
      <c r="I19" s="79"/>
    </row>
    <row r="20" spans="1:9" s="5" customFormat="1" ht="20.25" customHeight="1">
      <c r="A20" s="145" t="s">
        <v>78</v>
      </c>
      <c r="B20" s="161" t="s">
        <v>189</v>
      </c>
      <c r="C20" s="145"/>
      <c r="D20" s="145"/>
      <c r="E20" s="145"/>
      <c r="F20" s="145"/>
      <c r="G20" s="145"/>
      <c r="H20" s="145"/>
      <c r="I20" s="110"/>
    </row>
    <row r="21" spans="1:9" ht="23.25" customHeight="1">
      <c r="F21" s="424" t="s">
        <v>471</v>
      </c>
      <c r="G21" s="424"/>
      <c r="H21" s="424"/>
      <c r="I21" s="424"/>
    </row>
    <row r="22" spans="1:9" ht="23.25" customHeight="1">
      <c r="F22" s="420" t="s">
        <v>378</v>
      </c>
      <c r="G22" s="420"/>
      <c r="H22" s="420"/>
      <c r="I22" s="420"/>
    </row>
    <row r="23" spans="1:9" ht="18" customHeight="1">
      <c r="F23" s="420" t="s">
        <v>379</v>
      </c>
      <c r="G23" s="420"/>
      <c r="H23" s="420"/>
      <c r="I23" s="420"/>
    </row>
    <row r="24" spans="1:9" ht="18" customHeight="1"/>
    <row r="25" spans="1:9" ht="18" customHeight="1"/>
    <row r="26" spans="1:9" ht="18" customHeight="1">
      <c r="A26" s="144"/>
    </row>
    <row r="27" spans="1:9" ht="18" customHeight="1"/>
    <row r="28" spans="1:9" ht="18" customHeight="1">
      <c r="F28" s="420" t="s">
        <v>380</v>
      </c>
      <c r="G28" s="420"/>
      <c r="H28" s="420"/>
      <c r="I28" s="420"/>
    </row>
    <row r="29" spans="1:9" ht="18" customHeight="1"/>
    <row r="30" spans="1:9" ht="18" customHeight="1"/>
    <row r="31" spans="1:9" ht="18" customHeight="1"/>
    <row r="32" spans="1:9"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sheetData>
  <mergeCells count="15">
    <mergeCell ref="A1:B1"/>
    <mergeCell ref="A2:B2"/>
    <mergeCell ref="H1:I1"/>
    <mergeCell ref="C6:D6"/>
    <mergeCell ref="E6:F6"/>
    <mergeCell ref="G6:H6"/>
    <mergeCell ref="I6:I7"/>
    <mergeCell ref="F21:I21"/>
    <mergeCell ref="F22:I22"/>
    <mergeCell ref="F23:I23"/>
    <mergeCell ref="F28:I28"/>
    <mergeCell ref="A4:I4"/>
    <mergeCell ref="H5:I5"/>
    <mergeCell ref="B6:B7"/>
    <mergeCell ref="A6:A7"/>
  </mergeCells>
  <pageMargins left="0.511811023622047" right="0.118110236220472" top="0.25" bottom="0.25" header="0.31496062992126" footer="0.118110236220472"/>
  <pageSetup paperSize="9" orientation="landscape" verticalDpi="0" r:id="rId1"/>
  <headerFooter>
    <oddFooter>&amp;CTrang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76"/>
  <sheetViews>
    <sheetView topLeftCell="A7" workbookViewId="0">
      <selection activeCell="I11" sqref="I11"/>
    </sheetView>
  </sheetViews>
  <sheetFormatPr defaultColWidth="9.140625" defaultRowHeight="15.75"/>
  <cols>
    <col min="1" max="1" width="4.7109375" style="169" customWidth="1"/>
    <col min="2" max="2" width="60.140625" style="169" customWidth="1"/>
    <col min="3" max="3" width="14" style="169" customWidth="1"/>
    <col min="4" max="4" width="11.85546875" style="169" customWidth="1"/>
    <col min="5" max="5" width="12.42578125" style="169" customWidth="1"/>
    <col min="6" max="6" width="10.42578125" style="169" customWidth="1"/>
    <col min="7" max="7" width="20.28515625" style="169" customWidth="1"/>
    <col min="8" max="8" width="18.85546875" style="169" customWidth="1"/>
    <col min="9" max="9" width="23.5703125" style="169" customWidth="1"/>
    <col min="10" max="16384" width="9.140625" style="169"/>
  </cols>
  <sheetData>
    <row r="1" spans="1:9" ht="18" customHeight="1">
      <c r="A1" s="468" t="s">
        <v>376</v>
      </c>
      <c r="B1" s="468"/>
      <c r="F1" s="467" t="s">
        <v>34</v>
      </c>
      <c r="G1" s="467"/>
    </row>
    <row r="2" spans="1:9" ht="18" customHeight="1">
      <c r="A2" s="468" t="s">
        <v>377</v>
      </c>
      <c r="B2" s="468"/>
    </row>
    <row r="3" spans="1:9" ht="24" customHeight="1">
      <c r="A3" s="25"/>
      <c r="B3" s="25"/>
    </row>
    <row r="4" spans="1:9" ht="18" customHeight="1">
      <c r="A4" s="458" t="s">
        <v>516</v>
      </c>
      <c r="B4" s="458"/>
      <c r="C4" s="458"/>
      <c r="D4" s="458"/>
      <c r="E4" s="458"/>
      <c r="F4" s="458"/>
      <c r="G4" s="458"/>
    </row>
    <row r="5" spans="1:9" ht="18" customHeight="1">
      <c r="F5" s="469" t="s">
        <v>202</v>
      </c>
      <c r="G5" s="469"/>
    </row>
    <row r="6" spans="1:9" ht="30" customHeight="1">
      <c r="A6" s="457" t="s">
        <v>25</v>
      </c>
      <c r="B6" s="457" t="s">
        <v>26</v>
      </c>
      <c r="C6" s="459" t="s">
        <v>276</v>
      </c>
      <c r="D6" s="459" t="s">
        <v>366</v>
      </c>
      <c r="E6" s="457" t="s">
        <v>190</v>
      </c>
      <c r="F6" s="457"/>
      <c r="G6" s="457" t="s">
        <v>192</v>
      </c>
    </row>
    <row r="7" spans="1:9" ht="25.5">
      <c r="A7" s="457"/>
      <c r="B7" s="457"/>
      <c r="C7" s="460"/>
      <c r="D7" s="460"/>
      <c r="E7" s="170" t="s">
        <v>191</v>
      </c>
      <c r="F7" s="170" t="s">
        <v>193</v>
      </c>
      <c r="G7" s="457"/>
    </row>
    <row r="8" spans="1:9" s="172" customFormat="1" ht="59.25" customHeight="1">
      <c r="A8" s="170" t="s">
        <v>69</v>
      </c>
      <c r="B8" s="171" t="s">
        <v>194</v>
      </c>
      <c r="C8" s="247">
        <f>C9+C33</f>
        <v>24366.464</v>
      </c>
      <c r="D8" s="110">
        <f>D9+D33</f>
        <v>47772.972869999998</v>
      </c>
      <c r="E8" s="202">
        <f>D8-C8</f>
        <v>23406.508869999998</v>
      </c>
      <c r="F8" s="202">
        <f>D8/C8%</f>
        <v>196.06034289587524</v>
      </c>
      <c r="G8" s="461" t="s">
        <v>517</v>
      </c>
    </row>
    <row r="9" spans="1:9" ht="20.25" customHeight="1">
      <c r="A9" s="173">
        <v>1</v>
      </c>
      <c r="B9" s="174" t="s">
        <v>225</v>
      </c>
      <c r="C9" s="248">
        <f>SUM(C10:C21)</f>
        <v>13827.188999999998</v>
      </c>
      <c r="D9" s="42">
        <f>SUM(D10:D32)</f>
        <v>15371.851999999999</v>
      </c>
      <c r="E9" s="192"/>
      <c r="F9" s="192"/>
      <c r="G9" s="462"/>
    </row>
    <row r="10" spans="1:9" ht="33" customHeight="1">
      <c r="A10" s="183"/>
      <c r="B10" s="184" t="s">
        <v>518</v>
      </c>
      <c r="C10" s="208">
        <v>3922.902</v>
      </c>
      <c r="D10" s="9"/>
      <c r="E10" s="208"/>
      <c r="F10" s="208"/>
      <c r="G10" s="462"/>
      <c r="H10" s="211">
        <f>C10+C11+C12+C13+C16+C17+C19+C34+C35+H36+C38+C39+C40+C42+H44+C45+C46+C47+C48+C122+C37</f>
        <v>22671.940500000004</v>
      </c>
      <c r="I10" s="169" t="s">
        <v>686</v>
      </c>
    </row>
    <row r="11" spans="1:9" ht="39" customHeight="1">
      <c r="A11" s="183"/>
      <c r="B11" s="184" t="s">
        <v>519</v>
      </c>
      <c r="C11" s="208">
        <v>3620.6819999999998</v>
      </c>
      <c r="D11" s="9"/>
      <c r="E11" s="208"/>
      <c r="F11" s="208"/>
      <c r="G11" s="462"/>
      <c r="H11" s="211">
        <f>C95+C96+C97</f>
        <v>1167.55</v>
      </c>
      <c r="I11" s="169" t="s">
        <v>687</v>
      </c>
    </row>
    <row r="12" spans="1:9" ht="29.25" customHeight="1">
      <c r="A12" s="183"/>
      <c r="B12" s="184" t="s">
        <v>520</v>
      </c>
      <c r="C12" s="208">
        <v>50</v>
      </c>
      <c r="D12" s="9"/>
      <c r="E12" s="208"/>
      <c r="F12" s="208"/>
      <c r="G12" s="462"/>
      <c r="H12" s="240">
        <f>C115+C120+C121</f>
        <v>543.51299999999992</v>
      </c>
      <c r="I12" s="169" t="s">
        <v>689</v>
      </c>
    </row>
    <row r="13" spans="1:9" ht="37.5" customHeight="1">
      <c r="A13" s="183"/>
      <c r="B13" s="184" t="s">
        <v>521</v>
      </c>
      <c r="C13" s="208">
        <v>807.79899999999998</v>
      </c>
      <c r="D13" s="9"/>
      <c r="E13" s="208"/>
      <c r="F13" s="208"/>
      <c r="G13" s="462"/>
      <c r="H13" s="211">
        <f>C83+D44+D36+D14+D15+D20+D21+D41+D49</f>
        <v>4544.3984999999993</v>
      </c>
      <c r="I13" s="169" t="s">
        <v>690</v>
      </c>
    </row>
    <row r="14" spans="1:9" ht="20.25" customHeight="1">
      <c r="A14" s="183"/>
      <c r="B14" s="184" t="s">
        <v>522</v>
      </c>
      <c r="C14" s="208">
        <v>44.668999999999997</v>
      </c>
      <c r="D14" s="9">
        <v>44.668999999999997</v>
      </c>
      <c r="E14" s="208"/>
      <c r="F14" s="208"/>
      <c r="G14" s="462"/>
    </row>
    <row r="15" spans="1:9">
      <c r="A15" s="183"/>
      <c r="B15" s="184" t="s">
        <v>523</v>
      </c>
      <c r="C15" s="208">
        <v>9.15</v>
      </c>
      <c r="D15" s="9">
        <v>9.15</v>
      </c>
      <c r="E15" s="208"/>
      <c r="F15" s="208"/>
      <c r="G15" s="462"/>
    </row>
    <row r="16" spans="1:9" ht="32.25" customHeight="1">
      <c r="A16" s="183"/>
      <c r="B16" s="184" t="s">
        <v>524</v>
      </c>
      <c r="C16" s="208">
        <v>1500</v>
      </c>
      <c r="D16" s="9"/>
      <c r="E16" s="208"/>
      <c r="F16" s="208"/>
      <c r="G16" s="462"/>
    </row>
    <row r="17" spans="1:7" ht="38.25" customHeight="1">
      <c r="A17" s="183"/>
      <c r="B17" s="184" t="s">
        <v>525</v>
      </c>
      <c r="C17" s="208">
        <v>57.576999999999998</v>
      </c>
      <c r="D17" s="9"/>
      <c r="E17" s="208"/>
      <c r="F17" s="208"/>
      <c r="G17" s="462"/>
    </row>
    <row r="18" spans="1:7" ht="20.25" customHeight="1">
      <c r="A18" s="183"/>
      <c r="B18" s="184" t="s">
        <v>526</v>
      </c>
      <c r="C18" s="208"/>
      <c r="D18" s="9"/>
      <c r="E18" s="208"/>
      <c r="F18" s="208"/>
      <c r="G18" s="462"/>
    </row>
    <row r="19" spans="1:7">
      <c r="A19" s="183"/>
      <c r="B19" s="184" t="s">
        <v>527</v>
      </c>
      <c r="C19" s="208">
        <v>3722.9650000000001</v>
      </c>
      <c r="D19" s="9"/>
      <c r="E19" s="208"/>
      <c r="F19" s="208"/>
      <c r="G19" s="462"/>
    </row>
    <row r="20" spans="1:7" ht="20.25" customHeight="1">
      <c r="A20" s="183"/>
      <c r="B20" s="184" t="s">
        <v>528</v>
      </c>
      <c r="C20" s="208">
        <v>78.838999999999999</v>
      </c>
      <c r="D20" s="9">
        <v>78.838999999999999</v>
      </c>
      <c r="E20" s="208"/>
      <c r="F20" s="208"/>
      <c r="G20" s="462"/>
    </row>
    <row r="21" spans="1:7" ht="20.25" customHeight="1">
      <c r="A21" s="180"/>
      <c r="B21" s="181" t="s">
        <v>529</v>
      </c>
      <c r="C21" s="229">
        <v>12.606</v>
      </c>
      <c r="D21" s="84">
        <v>12.606</v>
      </c>
      <c r="E21" s="229"/>
      <c r="F21" s="229"/>
      <c r="G21" s="462"/>
    </row>
    <row r="22" spans="1:7" ht="20.25" customHeight="1">
      <c r="A22" s="183"/>
      <c r="B22" s="179" t="s">
        <v>563</v>
      </c>
      <c r="C22" s="208"/>
      <c r="D22" s="9">
        <v>2.9279999999999999</v>
      </c>
      <c r="E22" s="208"/>
      <c r="F22" s="208"/>
      <c r="G22" s="462"/>
    </row>
    <row r="23" spans="1:7" ht="33.75" customHeight="1">
      <c r="A23" s="183"/>
      <c r="B23" s="179" t="s">
        <v>570</v>
      </c>
      <c r="C23" s="208"/>
      <c r="D23" s="9">
        <v>997.60599999999999</v>
      </c>
      <c r="E23" s="208"/>
      <c r="F23" s="208"/>
      <c r="G23" s="462"/>
    </row>
    <row r="24" spans="1:7" ht="35.25" customHeight="1">
      <c r="A24" s="183"/>
      <c r="B24" s="179" t="s">
        <v>584</v>
      </c>
      <c r="C24" s="208"/>
      <c r="D24" s="9">
        <v>572.16399999999999</v>
      </c>
      <c r="E24" s="208"/>
      <c r="F24" s="208"/>
      <c r="G24" s="462"/>
    </row>
    <row r="25" spans="1:7" ht="52.5" customHeight="1">
      <c r="A25" s="183"/>
      <c r="B25" s="205" t="s">
        <v>585</v>
      </c>
      <c r="C25" s="208"/>
      <c r="D25" s="9">
        <v>108.367</v>
      </c>
      <c r="E25" s="208"/>
      <c r="F25" s="208"/>
      <c r="G25" s="462"/>
    </row>
    <row r="26" spans="1:7" ht="33.75" customHeight="1">
      <c r="A26" s="183"/>
      <c r="B26" s="179" t="s">
        <v>586</v>
      </c>
      <c r="C26" s="208"/>
      <c r="D26" s="9">
        <v>51.048000000000002</v>
      </c>
      <c r="E26" s="208"/>
      <c r="F26" s="208"/>
      <c r="G26" s="462"/>
    </row>
    <row r="27" spans="1:7" ht="32.25" customHeight="1">
      <c r="A27" s="183"/>
      <c r="B27" s="179" t="s">
        <v>587</v>
      </c>
      <c r="C27" s="208"/>
      <c r="D27" s="9">
        <v>83.822999999999993</v>
      </c>
      <c r="E27" s="208"/>
      <c r="F27" s="208"/>
      <c r="G27" s="462"/>
    </row>
    <row r="28" spans="1:7" ht="33.75" customHeight="1">
      <c r="A28" s="183"/>
      <c r="B28" s="179" t="s">
        <v>588</v>
      </c>
      <c r="C28" s="208"/>
      <c r="D28" s="9">
        <v>73.379000000000005</v>
      </c>
      <c r="E28" s="208"/>
      <c r="F28" s="208"/>
      <c r="G28" s="462"/>
    </row>
    <row r="29" spans="1:7" ht="34.5" customHeight="1">
      <c r="A29" s="183"/>
      <c r="B29" s="179" t="s">
        <v>589</v>
      </c>
      <c r="C29" s="208"/>
      <c r="D29" s="9">
        <v>73.027000000000001</v>
      </c>
      <c r="E29" s="208"/>
      <c r="F29" s="208"/>
      <c r="G29" s="462"/>
    </row>
    <row r="30" spans="1:7" ht="31.5" customHeight="1">
      <c r="A30" s="183"/>
      <c r="B30" s="179" t="s">
        <v>606</v>
      </c>
      <c r="C30" s="208"/>
      <c r="D30" s="9">
        <v>3616.355</v>
      </c>
      <c r="E30" s="208"/>
      <c r="F30" s="208"/>
      <c r="G30" s="462"/>
    </row>
    <row r="31" spans="1:7" ht="39" customHeight="1">
      <c r="A31" s="183"/>
      <c r="B31" s="179" t="s">
        <v>584</v>
      </c>
      <c r="C31" s="208"/>
      <c r="D31" s="9">
        <v>5976.89</v>
      </c>
      <c r="E31" s="208"/>
      <c r="F31" s="208"/>
      <c r="G31" s="462"/>
    </row>
    <row r="32" spans="1:7" ht="32.25" customHeight="1">
      <c r="A32" s="180"/>
      <c r="B32" s="181" t="s">
        <v>587</v>
      </c>
      <c r="C32" s="229"/>
      <c r="D32" s="84">
        <v>3671.0010000000002</v>
      </c>
      <c r="E32" s="229"/>
      <c r="F32" s="229"/>
      <c r="G32" s="462"/>
    </row>
    <row r="33" spans="1:8" ht="21" customHeight="1">
      <c r="A33" s="170">
        <v>2</v>
      </c>
      <c r="B33" s="171" t="s">
        <v>226</v>
      </c>
      <c r="C33" s="247">
        <f>SUM(C34:C49)</f>
        <v>10539.275</v>
      </c>
      <c r="D33" s="110">
        <f>SUM(D34:D79)</f>
        <v>32401.120869999999</v>
      </c>
      <c r="E33" s="247"/>
      <c r="F33" s="247"/>
      <c r="G33" s="462"/>
    </row>
    <row r="34" spans="1:8" ht="30" customHeight="1">
      <c r="A34" s="183"/>
      <c r="B34" s="179" t="s">
        <v>530</v>
      </c>
      <c r="C34" s="208">
        <v>1440</v>
      </c>
      <c r="D34" s="9"/>
      <c r="E34" s="208"/>
      <c r="F34" s="208"/>
      <c r="G34" s="462"/>
    </row>
    <row r="35" spans="1:8" ht="25.5" customHeight="1">
      <c r="A35" s="183"/>
      <c r="B35" s="179" t="s">
        <v>531</v>
      </c>
      <c r="C35" s="208">
        <v>1600</v>
      </c>
      <c r="D35" s="9"/>
      <c r="E35" s="208"/>
      <c r="F35" s="208"/>
      <c r="G35" s="462"/>
    </row>
    <row r="36" spans="1:8" ht="27" customHeight="1">
      <c r="A36" s="183"/>
      <c r="B36" s="179" t="s">
        <v>532</v>
      </c>
      <c r="C36" s="208">
        <v>4400</v>
      </c>
      <c r="D36" s="9">
        <v>1371.0564999999999</v>
      </c>
      <c r="E36" s="208"/>
      <c r="F36" s="208"/>
      <c r="G36" s="462"/>
      <c r="H36" s="169">
        <f>C36-D36</f>
        <v>3028.9435000000003</v>
      </c>
    </row>
    <row r="37" spans="1:8" ht="18" customHeight="1">
      <c r="A37" s="183"/>
      <c r="B37" s="179" t="s">
        <v>533</v>
      </c>
      <c r="C37" s="208">
        <v>2.7709999999999999</v>
      </c>
      <c r="D37" s="9">
        <v>177</v>
      </c>
      <c r="E37" s="208"/>
      <c r="F37" s="208"/>
      <c r="G37" s="462"/>
    </row>
    <row r="38" spans="1:8" ht="29.25" customHeight="1">
      <c r="A38" s="183"/>
      <c r="B38" s="179" t="s">
        <v>534</v>
      </c>
      <c r="C38" s="208">
        <v>33.776000000000003</v>
      </c>
      <c r="D38" s="9"/>
      <c r="E38" s="208"/>
      <c r="F38" s="208"/>
      <c r="G38" s="462"/>
    </row>
    <row r="39" spans="1:8" ht="18" customHeight="1">
      <c r="A39" s="183"/>
      <c r="B39" s="179" t="s">
        <v>535</v>
      </c>
      <c r="C39" s="208">
        <v>62.886000000000003</v>
      </c>
      <c r="D39" s="9"/>
      <c r="E39" s="208"/>
      <c r="F39" s="208"/>
      <c r="G39" s="462"/>
    </row>
    <row r="40" spans="1:8" ht="18" customHeight="1">
      <c r="A40" s="183"/>
      <c r="B40" s="179" t="s">
        <v>536</v>
      </c>
      <c r="C40" s="208">
        <v>50</v>
      </c>
      <c r="D40" s="9"/>
      <c r="E40" s="208"/>
      <c r="F40" s="208"/>
      <c r="G40" s="462"/>
    </row>
    <row r="41" spans="1:8" ht="18" customHeight="1">
      <c r="A41" s="183"/>
      <c r="B41" s="179" t="s">
        <v>537</v>
      </c>
      <c r="C41" s="208">
        <v>28.064</v>
      </c>
      <c r="D41" s="9">
        <v>28.064</v>
      </c>
      <c r="E41" s="208"/>
      <c r="F41" s="208"/>
      <c r="G41" s="462"/>
    </row>
    <row r="42" spans="1:8" ht="18" customHeight="1">
      <c r="A42" s="183"/>
      <c r="B42" s="179" t="s">
        <v>538</v>
      </c>
      <c r="C42" s="208">
        <v>31</v>
      </c>
      <c r="D42" s="9"/>
      <c r="E42" s="208"/>
      <c r="F42" s="208"/>
      <c r="G42" s="462"/>
    </row>
    <row r="43" spans="1:8" ht="27.75" customHeight="1">
      <c r="A43" s="183"/>
      <c r="B43" s="179" t="s">
        <v>530</v>
      </c>
      <c r="C43" s="208"/>
      <c r="D43" s="9">
        <v>41.232999999999997</v>
      </c>
      <c r="E43" s="208"/>
      <c r="F43" s="208"/>
      <c r="G43" s="462"/>
    </row>
    <row r="44" spans="1:8" ht="36.75" customHeight="1">
      <c r="A44" s="183"/>
      <c r="B44" s="179" t="s">
        <v>531</v>
      </c>
      <c r="C44" s="208">
        <v>1413.866</v>
      </c>
      <c r="D44" s="9">
        <f>747.033+14.1</f>
        <v>761.13300000000004</v>
      </c>
      <c r="E44" s="208"/>
      <c r="F44" s="208"/>
      <c r="G44" s="462"/>
      <c r="H44" s="210">
        <f>D44</f>
        <v>761.13300000000004</v>
      </c>
    </row>
    <row r="45" spans="1:8" ht="30" customHeight="1">
      <c r="A45" s="183"/>
      <c r="B45" s="179" t="s">
        <v>532</v>
      </c>
      <c r="C45" s="208">
        <v>1097.1310000000001</v>
      </c>
      <c r="D45" s="9"/>
      <c r="E45" s="208"/>
      <c r="F45" s="208"/>
      <c r="G45" s="462"/>
    </row>
    <row r="46" spans="1:8" ht="18" customHeight="1">
      <c r="A46" s="183"/>
      <c r="B46" s="179" t="s">
        <v>539</v>
      </c>
      <c r="C46" s="208">
        <v>167.97</v>
      </c>
      <c r="D46" s="9"/>
      <c r="E46" s="208"/>
      <c r="F46" s="208"/>
      <c r="G46" s="462"/>
    </row>
    <row r="47" spans="1:8" ht="18" customHeight="1">
      <c r="A47" s="183"/>
      <c r="B47" s="179" t="s">
        <v>540</v>
      </c>
      <c r="C47" s="208">
        <v>86.275000000000006</v>
      </c>
      <c r="D47" s="9"/>
      <c r="E47" s="208"/>
      <c r="F47" s="208"/>
      <c r="G47" s="462"/>
    </row>
    <row r="48" spans="1:8" ht="33" customHeight="1">
      <c r="A48" s="183"/>
      <c r="B48" s="179" t="s">
        <v>541</v>
      </c>
      <c r="C48" s="208">
        <v>83.1</v>
      </c>
      <c r="D48" s="9"/>
      <c r="E48" s="208"/>
      <c r="F48" s="208"/>
      <c r="G48" s="462"/>
    </row>
    <row r="49" spans="1:7" ht="32.25" customHeight="1">
      <c r="A49" s="183"/>
      <c r="B49" s="179" t="s">
        <v>542</v>
      </c>
      <c r="C49" s="208">
        <v>42.436</v>
      </c>
      <c r="D49" s="9">
        <v>42.436</v>
      </c>
      <c r="E49" s="208"/>
      <c r="F49" s="208"/>
      <c r="G49" s="462"/>
    </row>
    <row r="50" spans="1:7" ht="32.25" customHeight="1">
      <c r="A50" s="183"/>
      <c r="B50" s="179" t="s">
        <v>561</v>
      </c>
      <c r="C50" s="208"/>
      <c r="D50" s="9">
        <v>16.023</v>
      </c>
      <c r="E50" s="208"/>
      <c r="F50" s="208"/>
      <c r="G50" s="462"/>
    </row>
    <row r="51" spans="1:7" ht="32.25" customHeight="1">
      <c r="A51" s="183"/>
      <c r="B51" s="179" t="s">
        <v>562</v>
      </c>
      <c r="C51" s="208"/>
      <c r="D51" s="9">
        <v>16.827999999999999</v>
      </c>
      <c r="E51" s="208"/>
      <c r="F51" s="208"/>
      <c r="G51" s="462"/>
    </row>
    <row r="52" spans="1:7" ht="32.25" customHeight="1">
      <c r="A52" s="183"/>
      <c r="B52" s="179" t="s">
        <v>564</v>
      </c>
      <c r="C52" s="208"/>
      <c r="D52" s="9">
        <v>112.96</v>
      </c>
      <c r="E52" s="208"/>
      <c r="F52" s="208"/>
      <c r="G52" s="462"/>
    </row>
    <row r="53" spans="1:7" ht="32.25" customHeight="1">
      <c r="A53" s="183"/>
      <c r="B53" s="179" t="s">
        <v>565</v>
      </c>
      <c r="C53" s="208"/>
      <c r="D53" s="9">
        <v>247.04400000000001</v>
      </c>
      <c r="E53" s="208"/>
      <c r="F53" s="208"/>
      <c r="G53" s="462"/>
    </row>
    <row r="54" spans="1:7" ht="18" customHeight="1">
      <c r="A54" s="183"/>
      <c r="B54" s="179" t="s">
        <v>566</v>
      </c>
      <c r="C54" s="208"/>
      <c r="D54" s="9">
        <v>9.9860000000000007</v>
      </c>
      <c r="E54" s="208"/>
      <c r="F54" s="208"/>
      <c r="G54" s="462"/>
    </row>
    <row r="55" spans="1:7" ht="32.25" customHeight="1">
      <c r="A55" s="183"/>
      <c r="B55" s="179" t="s">
        <v>567</v>
      </c>
      <c r="C55" s="208"/>
      <c r="D55" s="9">
        <v>22.009</v>
      </c>
      <c r="E55" s="208"/>
      <c r="F55" s="208"/>
      <c r="G55" s="462"/>
    </row>
    <row r="56" spans="1:7" ht="20.25" customHeight="1">
      <c r="A56" s="183"/>
      <c r="B56" s="179" t="s">
        <v>536</v>
      </c>
      <c r="C56" s="208"/>
      <c r="D56" s="9">
        <v>16.698</v>
      </c>
      <c r="E56" s="208"/>
      <c r="F56" s="208"/>
      <c r="G56" s="462"/>
    </row>
    <row r="57" spans="1:7" ht="19.5" customHeight="1">
      <c r="A57" s="183"/>
      <c r="B57" s="179" t="s">
        <v>568</v>
      </c>
      <c r="C57" s="208"/>
      <c r="D57" s="9">
        <v>56.23</v>
      </c>
      <c r="E57" s="208"/>
      <c r="F57" s="208"/>
      <c r="G57" s="462"/>
    </row>
    <row r="58" spans="1:7" ht="21" customHeight="1">
      <c r="A58" s="183"/>
      <c r="B58" s="179" t="s">
        <v>569</v>
      </c>
      <c r="C58" s="208"/>
      <c r="D58" s="9">
        <v>117.077</v>
      </c>
      <c r="E58" s="208"/>
      <c r="F58" s="208"/>
      <c r="G58" s="462"/>
    </row>
    <row r="59" spans="1:7" ht="32.25" customHeight="1">
      <c r="A59" s="183"/>
      <c r="B59" s="179" t="s">
        <v>571</v>
      </c>
      <c r="C59" s="208"/>
      <c r="D59" s="9">
        <v>7.1079999999999997</v>
      </c>
      <c r="E59" s="208"/>
      <c r="F59" s="208"/>
      <c r="G59" s="462"/>
    </row>
    <row r="60" spans="1:7" ht="32.25" customHeight="1">
      <c r="A60" s="183"/>
      <c r="B60" s="179" t="s">
        <v>572</v>
      </c>
      <c r="C60" s="208"/>
      <c r="D60" s="9">
        <v>3.3679999999999999</v>
      </c>
      <c r="E60" s="208"/>
      <c r="F60" s="208"/>
      <c r="G60" s="462"/>
    </row>
    <row r="61" spans="1:7" ht="18" customHeight="1">
      <c r="A61" s="183"/>
      <c r="B61" s="179" t="s">
        <v>573</v>
      </c>
      <c r="C61" s="208"/>
      <c r="D61" s="9">
        <v>23.2</v>
      </c>
      <c r="E61" s="208"/>
      <c r="F61" s="208"/>
      <c r="G61" s="462"/>
    </row>
    <row r="62" spans="1:7" ht="32.25" customHeight="1">
      <c r="A62" s="183"/>
      <c r="B62" s="179" t="s">
        <v>574</v>
      </c>
      <c r="C62" s="208"/>
      <c r="D62" s="9">
        <v>837.36800000000005</v>
      </c>
      <c r="E62" s="208"/>
      <c r="F62" s="208"/>
      <c r="G62" s="462"/>
    </row>
    <row r="63" spans="1:7" ht="32.25" customHeight="1">
      <c r="A63" s="183"/>
      <c r="B63" s="216" t="s">
        <v>575</v>
      </c>
      <c r="C63" s="208"/>
      <c r="D63" s="9">
        <v>27.331</v>
      </c>
      <c r="E63" s="208"/>
      <c r="F63" s="208"/>
      <c r="G63" s="462"/>
    </row>
    <row r="64" spans="1:7" ht="32.25" customHeight="1">
      <c r="A64" s="183"/>
      <c r="B64" s="179" t="s">
        <v>576</v>
      </c>
      <c r="C64" s="208"/>
      <c r="D64" s="9">
        <v>7.52</v>
      </c>
      <c r="E64" s="208"/>
      <c r="F64" s="208"/>
      <c r="G64" s="462"/>
    </row>
    <row r="65" spans="1:7" ht="32.25" customHeight="1">
      <c r="A65" s="183"/>
      <c r="B65" s="179" t="s">
        <v>577</v>
      </c>
      <c r="C65" s="208"/>
      <c r="D65" s="9">
        <v>21.039000000000001</v>
      </c>
      <c r="E65" s="208"/>
      <c r="F65" s="208"/>
      <c r="G65" s="462"/>
    </row>
    <row r="66" spans="1:7" ht="17.25" customHeight="1">
      <c r="A66" s="183"/>
      <c r="B66" s="179" t="s">
        <v>578</v>
      </c>
      <c r="C66" s="208"/>
      <c r="D66" s="9">
        <f>449.302107+599.302107</f>
        <v>1048.604214</v>
      </c>
      <c r="E66" s="208"/>
      <c r="F66" s="208"/>
      <c r="G66" s="462"/>
    </row>
    <row r="67" spans="1:7" ht="23.25" customHeight="1">
      <c r="A67" s="183"/>
      <c r="B67" s="179" t="s">
        <v>579</v>
      </c>
      <c r="C67" s="208"/>
      <c r="D67" s="9">
        <v>366.91715599999998</v>
      </c>
      <c r="E67" s="208"/>
      <c r="F67" s="208"/>
      <c r="G67" s="462"/>
    </row>
    <row r="68" spans="1:7" ht="32.25" customHeight="1">
      <c r="A68" s="183"/>
      <c r="B68" s="179" t="s">
        <v>580</v>
      </c>
      <c r="C68" s="208"/>
      <c r="D68" s="9">
        <v>127.221</v>
      </c>
      <c r="E68" s="208"/>
      <c r="F68" s="208"/>
      <c r="G68" s="462"/>
    </row>
    <row r="69" spans="1:7" ht="47.25" customHeight="1">
      <c r="A69" s="183"/>
      <c r="B69" s="179" t="s">
        <v>581</v>
      </c>
      <c r="C69" s="208"/>
      <c r="D69" s="9">
        <v>2142.788</v>
      </c>
      <c r="E69" s="208"/>
      <c r="F69" s="208"/>
      <c r="G69" s="462"/>
    </row>
    <row r="70" spans="1:7" ht="32.25" customHeight="1">
      <c r="A70" s="183"/>
      <c r="B70" s="179" t="s">
        <v>582</v>
      </c>
      <c r="C70" s="208"/>
      <c r="D70" s="9">
        <v>1799.2370000000001</v>
      </c>
      <c r="E70" s="208"/>
      <c r="F70" s="208"/>
      <c r="G70" s="462"/>
    </row>
    <row r="71" spans="1:7" ht="32.25" customHeight="1">
      <c r="A71" s="183"/>
      <c r="B71" s="179" t="s">
        <v>583</v>
      </c>
      <c r="C71" s="208"/>
      <c r="D71" s="9">
        <v>20</v>
      </c>
      <c r="E71" s="208"/>
      <c r="F71" s="208"/>
      <c r="G71" s="462"/>
    </row>
    <row r="72" spans="1:7" ht="18.75" customHeight="1">
      <c r="A72" s="183"/>
      <c r="B72" s="59" t="s">
        <v>590</v>
      </c>
      <c r="C72" s="249"/>
      <c r="D72" s="9">
        <v>2000</v>
      </c>
      <c r="E72" s="208"/>
      <c r="F72" s="208"/>
      <c r="G72" s="462"/>
    </row>
    <row r="73" spans="1:7" ht="21.75" customHeight="1">
      <c r="A73" s="183"/>
      <c r="B73" s="179" t="s">
        <v>603</v>
      </c>
      <c r="C73" s="208"/>
      <c r="D73" s="9">
        <v>2000</v>
      </c>
      <c r="E73" s="208"/>
      <c r="F73" s="208"/>
      <c r="G73" s="462"/>
    </row>
    <row r="74" spans="1:7" ht="21.75" customHeight="1">
      <c r="A74" s="183"/>
      <c r="B74" s="179" t="s">
        <v>605</v>
      </c>
      <c r="C74" s="208"/>
      <c r="D74" s="9">
        <v>3698.6379999999999</v>
      </c>
      <c r="E74" s="208"/>
      <c r="F74" s="208"/>
      <c r="G74" s="462"/>
    </row>
    <row r="75" spans="1:7" ht="39" customHeight="1">
      <c r="A75" s="183"/>
      <c r="B75" s="179" t="s">
        <v>611</v>
      </c>
      <c r="C75" s="208"/>
      <c r="D75" s="9">
        <v>3769.7510000000002</v>
      </c>
      <c r="E75" s="208"/>
      <c r="F75" s="208"/>
      <c r="G75" s="462"/>
    </row>
    <row r="76" spans="1:7" ht="30.75" customHeight="1">
      <c r="A76" s="183"/>
      <c r="B76" s="179" t="s">
        <v>607</v>
      </c>
      <c r="C76" s="208"/>
      <c r="D76" s="9">
        <v>1765.2529999999999</v>
      </c>
      <c r="E76" s="208"/>
      <c r="F76" s="208"/>
      <c r="G76" s="462"/>
    </row>
    <row r="77" spans="1:7" ht="39.75" customHeight="1">
      <c r="A77" s="183"/>
      <c r="B77" s="179" t="s">
        <v>608</v>
      </c>
      <c r="C77" s="208"/>
      <c r="D77" s="9">
        <v>4700</v>
      </c>
      <c r="E77" s="208"/>
      <c r="F77" s="208"/>
      <c r="G77" s="462"/>
    </row>
    <row r="78" spans="1:7" ht="39.75" customHeight="1">
      <c r="A78" s="183"/>
      <c r="B78" s="179" t="s">
        <v>609</v>
      </c>
      <c r="C78" s="208"/>
      <c r="D78" s="9">
        <v>1000</v>
      </c>
      <c r="E78" s="208"/>
      <c r="F78" s="208"/>
      <c r="G78" s="462"/>
    </row>
    <row r="79" spans="1:7" ht="39.75" customHeight="1">
      <c r="A79" s="183"/>
      <c r="B79" s="179" t="s">
        <v>610</v>
      </c>
      <c r="C79" s="208"/>
      <c r="D79" s="9">
        <v>4000</v>
      </c>
      <c r="E79" s="208"/>
      <c r="F79" s="208"/>
      <c r="G79" s="462"/>
    </row>
    <row r="80" spans="1:7" s="172" customFormat="1" ht="30.75" customHeight="1">
      <c r="A80" s="170" t="s">
        <v>77</v>
      </c>
      <c r="B80" s="171" t="s">
        <v>195</v>
      </c>
      <c r="C80" s="247"/>
      <c r="D80" s="110"/>
      <c r="E80" s="202"/>
      <c r="F80" s="247"/>
      <c r="G80" s="175"/>
    </row>
    <row r="81" spans="1:8" s="172" customFormat="1" ht="30.75" customHeight="1">
      <c r="A81" s="170" t="s">
        <v>78</v>
      </c>
      <c r="B81" s="171" t="s">
        <v>196</v>
      </c>
      <c r="C81" s="247">
        <f>C82+C83</f>
        <v>2196.4450000000002</v>
      </c>
      <c r="D81" s="110">
        <f>D82+D83</f>
        <v>7345.662249</v>
      </c>
      <c r="E81" s="202">
        <f>D81-C81</f>
        <v>5149.2172489999994</v>
      </c>
      <c r="F81" s="247">
        <f>D81/C81%</f>
        <v>334.43415378031312</v>
      </c>
      <c r="G81" s="175"/>
    </row>
    <row r="82" spans="1:8" ht="18" customHeight="1">
      <c r="A82" s="176">
        <v>1</v>
      </c>
      <c r="B82" s="177" t="s">
        <v>225</v>
      </c>
      <c r="C82" s="250"/>
      <c r="D82" s="62"/>
      <c r="E82" s="251"/>
      <c r="F82" s="250"/>
      <c r="G82" s="182"/>
    </row>
    <row r="83" spans="1:8" ht="18" customHeight="1">
      <c r="A83" s="180">
        <v>2</v>
      </c>
      <c r="B83" s="186" t="s">
        <v>226</v>
      </c>
      <c r="C83" s="229">
        <v>2196.4450000000002</v>
      </c>
      <c r="D83" s="84">
        <v>7345.662249</v>
      </c>
      <c r="E83" s="252"/>
      <c r="F83" s="229"/>
      <c r="G83" s="182"/>
    </row>
    <row r="84" spans="1:8" s="172" customFormat="1" ht="29.25" customHeight="1">
      <c r="A84" s="170" t="s">
        <v>220</v>
      </c>
      <c r="B84" s="171" t="s">
        <v>197</v>
      </c>
      <c r="C84" s="247"/>
      <c r="D84" s="110"/>
      <c r="E84" s="247"/>
      <c r="F84" s="247"/>
      <c r="G84" s="175"/>
    </row>
    <row r="85" spans="1:8" ht="18" customHeight="1">
      <c r="A85" s="176">
        <v>1</v>
      </c>
      <c r="B85" s="177" t="s">
        <v>225</v>
      </c>
      <c r="C85" s="250"/>
      <c r="D85" s="62"/>
      <c r="E85" s="250"/>
      <c r="F85" s="250"/>
      <c r="G85" s="182"/>
    </row>
    <row r="86" spans="1:8" ht="18" customHeight="1">
      <c r="A86" s="180">
        <v>2</v>
      </c>
      <c r="B86" s="186" t="s">
        <v>226</v>
      </c>
      <c r="C86" s="229"/>
      <c r="D86" s="84"/>
      <c r="E86" s="229"/>
      <c r="F86" s="229"/>
      <c r="G86" s="182"/>
    </row>
    <row r="87" spans="1:8" s="172" customFormat="1" ht="49.5" customHeight="1">
      <c r="A87" s="170" t="s">
        <v>221</v>
      </c>
      <c r="B87" s="171" t="s">
        <v>198</v>
      </c>
      <c r="C87" s="247">
        <f>C88</f>
        <v>1167.55</v>
      </c>
      <c r="D87" s="110">
        <f>D88</f>
        <v>2300.8945650000001</v>
      </c>
      <c r="E87" s="202">
        <f>D87-C87</f>
        <v>1133.3445650000001</v>
      </c>
      <c r="F87" s="247">
        <f>D87/C87%</f>
        <v>197.07032375487131</v>
      </c>
      <c r="G87" s="175"/>
    </row>
    <row r="88" spans="1:8" ht="18" customHeight="1">
      <c r="A88" s="173">
        <v>1</v>
      </c>
      <c r="B88" s="174" t="s">
        <v>225</v>
      </c>
      <c r="C88" s="248">
        <f>C89+C90+C91+C92+C93+C94+C95+C96+C97</f>
        <v>1167.55</v>
      </c>
      <c r="D88" s="42">
        <f>SUM(D89:D102)</f>
        <v>2300.8945650000001</v>
      </c>
      <c r="E88" s="202"/>
      <c r="F88" s="247"/>
      <c r="G88" s="175"/>
    </row>
    <row r="89" spans="1:8" ht="18" customHeight="1">
      <c r="A89" s="176"/>
      <c r="B89" s="177" t="s">
        <v>543</v>
      </c>
      <c r="C89" s="250"/>
      <c r="D89" s="62"/>
      <c r="E89" s="250"/>
      <c r="F89" s="250"/>
      <c r="G89" s="464" t="s">
        <v>695</v>
      </c>
    </row>
    <row r="90" spans="1:8" ht="18" customHeight="1">
      <c r="A90" s="176" t="s">
        <v>54</v>
      </c>
      <c r="B90" s="177" t="s">
        <v>544</v>
      </c>
      <c r="C90" s="250"/>
      <c r="D90" s="62"/>
      <c r="E90" s="250"/>
      <c r="F90" s="250"/>
      <c r="G90" s="465"/>
    </row>
    <row r="91" spans="1:8" ht="18" customHeight="1">
      <c r="A91" s="176"/>
      <c r="B91" s="177" t="s">
        <v>545</v>
      </c>
      <c r="C91" s="250"/>
      <c r="D91" s="62"/>
      <c r="E91" s="250"/>
      <c r="F91" s="250"/>
      <c r="G91" s="465"/>
    </row>
    <row r="92" spans="1:8" ht="33" customHeight="1">
      <c r="A92" s="176"/>
      <c r="B92" s="177" t="s">
        <v>546</v>
      </c>
      <c r="C92" s="250"/>
      <c r="D92" s="62"/>
      <c r="E92" s="250"/>
      <c r="F92" s="250"/>
      <c r="G92" s="465"/>
    </row>
    <row r="93" spans="1:8" ht="44.25" customHeight="1">
      <c r="A93" s="176"/>
      <c r="B93" s="177" t="s">
        <v>547</v>
      </c>
      <c r="C93" s="250"/>
      <c r="D93" s="62"/>
      <c r="E93" s="250"/>
      <c r="F93" s="250"/>
      <c r="G93" s="465"/>
    </row>
    <row r="94" spans="1:8" ht="45.75" customHeight="1">
      <c r="A94" s="180"/>
      <c r="B94" s="186" t="s">
        <v>548</v>
      </c>
      <c r="C94" s="229"/>
      <c r="D94" s="84"/>
      <c r="E94" s="229"/>
      <c r="F94" s="229"/>
      <c r="G94" s="465"/>
    </row>
    <row r="95" spans="1:8" ht="19.5" customHeight="1">
      <c r="A95" s="183"/>
      <c r="B95" s="179" t="s">
        <v>549</v>
      </c>
      <c r="C95" s="208">
        <v>887.55</v>
      </c>
      <c r="D95" s="9"/>
      <c r="E95" s="208"/>
      <c r="F95" s="208"/>
      <c r="G95" s="465"/>
      <c r="H95" s="187"/>
    </row>
    <row r="96" spans="1:8" ht="21" customHeight="1">
      <c r="A96" s="183"/>
      <c r="B96" s="179" t="s">
        <v>550</v>
      </c>
      <c r="C96" s="208">
        <v>30</v>
      </c>
      <c r="D96" s="9"/>
      <c r="E96" s="208"/>
      <c r="F96" s="208"/>
      <c r="G96" s="465"/>
    </row>
    <row r="97" spans="1:8" ht="19.5" customHeight="1">
      <c r="A97" s="180"/>
      <c r="B97" s="186" t="s">
        <v>551</v>
      </c>
      <c r="C97" s="229">
        <v>250</v>
      </c>
      <c r="D97" s="84">
        <v>300</v>
      </c>
      <c r="E97" s="229"/>
      <c r="F97" s="229"/>
      <c r="G97" s="465"/>
    </row>
    <row r="98" spans="1:8" ht="44.25" customHeight="1">
      <c r="A98" s="183"/>
      <c r="B98" s="179" t="s">
        <v>597</v>
      </c>
      <c r="C98" s="208"/>
      <c r="D98" s="9">
        <v>1855.235565</v>
      </c>
      <c r="E98" s="208"/>
      <c r="F98" s="208"/>
      <c r="G98" s="465"/>
    </row>
    <row r="99" spans="1:8" ht="30.75" customHeight="1">
      <c r="A99" s="183"/>
      <c r="B99" s="179" t="s">
        <v>598</v>
      </c>
      <c r="C99" s="208"/>
      <c r="D99" s="9">
        <v>49</v>
      </c>
      <c r="E99" s="208"/>
      <c r="F99" s="208"/>
      <c r="G99" s="465"/>
    </row>
    <row r="100" spans="1:8" ht="37.5" customHeight="1">
      <c r="A100" s="183"/>
      <c r="B100" s="179" t="s">
        <v>599</v>
      </c>
      <c r="C100" s="208"/>
      <c r="D100" s="9">
        <v>40</v>
      </c>
      <c r="E100" s="208"/>
      <c r="F100" s="208"/>
      <c r="G100" s="465"/>
    </row>
    <row r="101" spans="1:8" ht="44.25" customHeight="1">
      <c r="A101" s="183"/>
      <c r="B101" s="179" t="s">
        <v>601</v>
      </c>
      <c r="C101" s="208"/>
      <c r="D101" s="9">
        <v>38.942999999999998</v>
      </c>
      <c r="E101" s="208"/>
      <c r="F101" s="208"/>
      <c r="G101" s="465"/>
    </row>
    <row r="102" spans="1:8" ht="42" customHeight="1">
      <c r="A102" s="180"/>
      <c r="B102" s="186" t="s">
        <v>602</v>
      </c>
      <c r="C102" s="229"/>
      <c r="D102" s="84">
        <v>17.716000000000001</v>
      </c>
      <c r="E102" s="229"/>
      <c r="F102" s="229"/>
      <c r="G102" s="466"/>
    </row>
    <row r="103" spans="1:8" ht="18" customHeight="1">
      <c r="A103" s="173">
        <v>2</v>
      </c>
      <c r="B103" s="174" t="s">
        <v>226</v>
      </c>
      <c r="C103" s="248"/>
      <c r="D103" s="42"/>
      <c r="E103" s="248"/>
      <c r="F103" s="248"/>
      <c r="G103" s="175"/>
    </row>
    <row r="104" spans="1:8" s="172" customFormat="1" ht="27.75" customHeight="1">
      <c r="A104" s="170" t="s">
        <v>222</v>
      </c>
      <c r="B104" s="171" t="s">
        <v>199</v>
      </c>
      <c r="C104" s="247"/>
      <c r="D104" s="110"/>
      <c r="E104" s="247"/>
      <c r="F104" s="247"/>
      <c r="G104" s="175"/>
    </row>
    <row r="105" spans="1:8" ht="18" customHeight="1">
      <c r="A105" s="176">
        <v>1</v>
      </c>
      <c r="B105" s="177" t="s">
        <v>225</v>
      </c>
      <c r="C105" s="250"/>
      <c r="D105" s="62"/>
      <c r="E105" s="250"/>
      <c r="F105" s="250"/>
      <c r="G105" s="206"/>
    </row>
    <row r="106" spans="1:8" ht="18" customHeight="1">
      <c r="A106" s="180">
        <v>2</v>
      </c>
      <c r="B106" s="186" t="s">
        <v>226</v>
      </c>
      <c r="C106" s="229"/>
      <c r="D106" s="84"/>
      <c r="E106" s="229"/>
      <c r="F106" s="229"/>
      <c r="G106" s="191"/>
    </row>
    <row r="107" spans="1:8" s="172" customFormat="1" ht="52.5" customHeight="1">
      <c r="A107" s="170" t="s">
        <v>223</v>
      </c>
      <c r="B107" s="171" t="s">
        <v>200</v>
      </c>
      <c r="C107" s="247">
        <f>C108+C109</f>
        <v>0</v>
      </c>
      <c r="D107" s="110">
        <f>D108+D109</f>
        <v>180.70475300000001</v>
      </c>
      <c r="E107" s="202">
        <f>D107-C107</f>
        <v>180.70475300000001</v>
      </c>
      <c r="F107" s="247"/>
      <c r="G107" s="175"/>
    </row>
    <row r="108" spans="1:8" ht="18" customHeight="1">
      <c r="A108" s="176">
        <v>1</v>
      </c>
      <c r="B108" s="177" t="s">
        <v>225</v>
      </c>
      <c r="C108" s="250"/>
      <c r="D108" s="62"/>
      <c r="E108" s="250"/>
      <c r="F108" s="250"/>
      <c r="G108" s="178"/>
    </row>
    <row r="109" spans="1:8" ht="18" customHeight="1">
      <c r="A109" s="180">
        <v>2</v>
      </c>
      <c r="B109" s="186" t="s">
        <v>226</v>
      </c>
      <c r="C109" s="229"/>
      <c r="D109" s="84">
        <v>180.70475300000001</v>
      </c>
      <c r="E109" s="229"/>
      <c r="F109" s="229"/>
      <c r="G109" s="207"/>
      <c r="H109" s="211">
        <f>D109</f>
        <v>180.70475300000001</v>
      </c>
    </row>
    <row r="110" spans="1:8" s="172" customFormat="1" ht="18" customHeight="1">
      <c r="A110" s="170" t="s">
        <v>224</v>
      </c>
      <c r="B110" s="188" t="s">
        <v>201</v>
      </c>
      <c r="C110" s="247">
        <f>C111+C130</f>
        <v>1088.5429999999999</v>
      </c>
      <c r="D110" s="110">
        <f>D111+D130</f>
        <v>3588.3879999999999</v>
      </c>
      <c r="E110" s="202">
        <f>D110-C110</f>
        <v>2499.8450000000003</v>
      </c>
      <c r="F110" s="247">
        <f>D110/C110%</f>
        <v>329.65055124143009</v>
      </c>
      <c r="G110" s="175"/>
    </row>
    <row r="111" spans="1:8" ht="18" customHeight="1">
      <c r="A111" s="170">
        <v>1</v>
      </c>
      <c r="B111" s="171" t="s">
        <v>225</v>
      </c>
      <c r="C111" s="247">
        <f>SUM(C112:C122)</f>
        <v>1088.5429999999999</v>
      </c>
      <c r="D111" s="110">
        <f>SUM(D112:D129)</f>
        <v>3301.3879999999999</v>
      </c>
      <c r="E111" s="247"/>
      <c r="F111" s="202"/>
      <c r="G111" s="175"/>
    </row>
    <row r="112" spans="1:8" ht="45" customHeight="1">
      <c r="A112" s="176"/>
      <c r="B112" s="177" t="s">
        <v>552</v>
      </c>
      <c r="C112" s="250"/>
      <c r="D112" s="62"/>
      <c r="E112" s="250"/>
      <c r="F112" s="250"/>
      <c r="G112" s="178"/>
    </row>
    <row r="113" spans="1:7" ht="38.25" customHeight="1">
      <c r="A113" s="176"/>
      <c r="B113" s="177" t="s">
        <v>553</v>
      </c>
      <c r="C113" s="250"/>
      <c r="D113" s="62"/>
      <c r="E113" s="250"/>
      <c r="F113" s="250"/>
      <c r="G113" s="185"/>
    </row>
    <row r="114" spans="1:7" ht="18" customHeight="1">
      <c r="A114" s="176"/>
      <c r="B114" s="177" t="s">
        <v>261</v>
      </c>
      <c r="C114" s="250"/>
      <c r="D114" s="62"/>
      <c r="E114" s="250"/>
      <c r="F114" s="250"/>
      <c r="G114" s="185"/>
    </row>
    <row r="115" spans="1:7" ht="18" customHeight="1">
      <c r="A115" s="176"/>
      <c r="B115" s="177" t="s">
        <v>554</v>
      </c>
      <c r="C115" s="250">
        <v>255.1</v>
      </c>
      <c r="D115" s="62"/>
      <c r="E115" s="250"/>
      <c r="F115" s="250"/>
      <c r="G115" s="185"/>
    </row>
    <row r="116" spans="1:7" ht="40.5" customHeight="1">
      <c r="A116" s="183"/>
      <c r="B116" s="179" t="s">
        <v>555</v>
      </c>
      <c r="C116" s="208"/>
      <c r="D116" s="9"/>
      <c r="E116" s="208"/>
      <c r="F116" s="208"/>
      <c r="G116" s="185"/>
    </row>
    <row r="117" spans="1:7" ht="41.25" customHeight="1">
      <c r="A117" s="183"/>
      <c r="B117" s="179" t="s">
        <v>556</v>
      </c>
      <c r="C117" s="208"/>
      <c r="D117" s="9"/>
      <c r="E117" s="208"/>
      <c r="F117" s="208"/>
      <c r="G117" s="185"/>
    </row>
    <row r="118" spans="1:7" ht="28.5" customHeight="1">
      <c r="A118" s="183"/>
      <c r="B118" s="179" t="s">
        <v>557</v>
      </c>
      <c r="C118" s="208"/>
      <c r="D118" s="9"/>
      <c r="E118" s="208"/>
      <c r="F118" s="208"/>
      <c r="G118" s="185"/>
    </row>
    <row r="119" spans="1:7" ht="18" customHeight="1">
      <c r="A119" s="180"/>
      <c r="B119" s="186" t="s">
        <v>558</v>
      </c>
      <c r="C119" s="229"/>
      <c r="D119" s="84"/>
      <c r="E119" s="229"/>
      <c r="F119" s="229"/>
      <c r="G119" s="185"/>
    </row>
    <row r="120" spans="1:7" ht="18" customHeight="1">
      <c r="A120" s="183"/>
      <c r="B120" s="179" t="s">
        <v>261</v>
      </c>
      <c r="C120" s="208">
        <v>90.48</v>
      </c>
      <c r="D120" s="9"/>
      <c r="E120" s="208"/>
      <c r="F120" s="208"/>
      <c r="G120" s="185"/>
    </row>
    <row r="121" spans="1:7" ht="47.25" customHeight="1">
      <c r="A121" s="183"/>
      <c r="B121" s="179" t="s">
        <v>559</v>
      </c>
      <c r="C121" s="208">
        <v>197.93299999999999</v>
      </c>
      <c r="D121" s="9"/>
      <c r="E121" s="208"/>
      <c r="F121" s="208"/>
      <c r="G121" s="185"/>
    </row>
    <row r="122" spans="1:7" ht="23.25" customHeight="1">
      <c r="A122" s="183"/>
      <c r="B122" s="205" t="s">
        <v>560</v>
      </c>
      <c r="C122" s="208">
        <v>545.03</v>
      </c>
      <c r="D122" s="9"/>
      <c r="E122" s="208"/>
      <c r="F122" s="208"/>
      <c r="G122" s="185"/>
    </row>
    <row r="123" spans="1:7" ht="52.5" customHeight="1">
      <c r="A123" s="183"/>
      <c r="B123" s="205" t="s">
        <v>591</v>
      </c>
      <c r="C123" s="208"/>
      <c r="D123" s="9">
        <v>57</v>
      </c>
      <c r="E123" s="208"/>
      <c r="F123" s="208"/>
      <c r="G123" s="185"/>
    </row>
    <row r="124" spans="1:7" ht="45.75" customHeight="1">
      <c r="A124" s="183"/>
      <c r="B124" s="205" t="s">
        <v>592</v>
      </c>
      <c r="C124" s="208"/>
      <c r="D124" s="9">
        <v>11.8</v>
      </c>
      <c r="E124" s="208"/>
      <c r="F124" s="208"/>
      <c r="G124" s="185"/>
    </row>
    <row r="125" spans="1:7" ht="44.25" customHeight="1">
      <c r="A125" s="183"/>
      <c r="B125" s="205" t="s">
        <v>593</v>
      </c>
      <c r="C125" s="208"/>
      <c r="D125" s="9">
        <v>143</v>
      </c>
      <c r="E125" s="208"/>
      <c r="F125" s="208"/>
      <c r="G125" s="185"/>
    </row>
    <row r="126" spans="1:7" ht="33" customHeight="1">
      <c r="A126" s="183"/>
      <c r="B126" s="205" t="s">
        <v>594</v>
      </c>
      <c r="C126" s="208"/>
      <c r="D126" s="9">
        <v>513</v>
      </c>
      <c r="E126" s="208"/>
      <c r="F126" s="208"/>
      <c r="G126" s="185"/>
    </row>
    <row r="127" spans="1:7" ht="48" customHeight="1">
      <c r="A127" s="183"/>
      <c r="B127" s="205" t="s">
        <v>595</v>
      </c>
      <c r="C127" s="208"/>
      <c r="D127" s="9">
        <v>87.76</v>
      </c>
      <c r="E127" s="208"/>
      <c r="F127" s="208"/>
      <c r="G127" s="185"/>
    </row>
    <row r="128" spans="1:7" ht="24.95" customHeight="1">
      <c r="A128" s="183"/>
      <c r="B128" s="205" t="s">
        <v>596</v>
      </c>
      <c r="C128" s="208"/>
      <c r="D128" s="9">
        <v>1924.3579999999999</v>
      </c>
      <c r="E128" s="208"/>
      <c r="F128" s="208"/>
      <c r="G128" s="185"/>
    </row>
    <row r="129" spans="1:8" ht="42.75" customHeight="1">
      <c r="A129" s="180"/>
      <c r="B129" s="189" t="s">
        <v>600</v>
      </c>
      <c r="C129" s="253"/>
      <c r="D129" s="98">
        <v>564.47</v>
      </c>
      <c r="E129" s="209"/>
      <c r="F129" s="229"/>
      <c r="G129" s="207"/>
    </row>
    <row r="130" spans="1:8" ht="18" customHeight="1">
      <c r="A130" s="170">
        <v>2</v>
      </c>
      <c r="B130" s="171" t="s">
        <v>226</v>
      </c>
      <c r="C130" s="247"/>
      <c r="D130" s="110">
        <f>D131</f>
        <v>287</v>
      </c>
      <c r="E130" s="247"/>
      <c r="F130" s="247"/>
      <c r="G130" s="175"/>
    </row>
    <row r="131" spans="1:8" ht="18" customHeight="1">
      <c r="A131" s="176"/>
      <c r="B131" s="190" t="s">
        <v>604</v>
      </c>
      <c r="C131" s="250"/>
      <c r="D131" s="62">
        <v>287</v>
      </c>
      <c r="E131" s="250"/>
      <c r="F131" s="250"/>
      <c r="G131" s="178"/>
    </row>
    <row r="132" spans="1:8" ht="18" customHeight="1">
      <c r="A132" s="192"/>
      <c r="B132" s="193" t="s">
        <v>102</v>
      </c>
      <c r="C132" s="247">
        <f>C8+C80+C81+C84+C87+C104+C107+C110</f>
        <v>28819.002</v>
      </c>
      <c r="D132" s="247">
        <f>D110+D107+D104+D87+D84+D81+D80+D8-72.943249</f>
        <v>61115.679187999995</v>
      </c>
      <c r="E132" s="247"/>
      <c r="F132" s="247"/>
      <c r="G132" s="175"/>
      <c r="H132" s="194"/>
    </row>
    <row r="133" spans="1:8" ht="18" customHeight="1">
      <c r="A133" s="195"/>
      <c r="E133" s="463" t="s">
        <v>612</v>
      </c>
      <c r="F133" s="463"/>
      <c r="G133" s="463"/>
    </row>
    <row r="134" spans="1:8" ht="18" customHeight="1">
      <c r="A134" s="195"/>
      <c r="C134" s="458" t="s">
        <v>378</v>
      </c>
      <c r="D134" s="458"/>
      <c r="E134" s="458"/>
      <c r="F134" s="458"/>
      <c r="G134" s="458"/>
    </row>
    <row r="135" spans="1:8" ht="18" customHeight="1">
      <c r="A135" s="195"/>
      <c r="C135" s="458" t="s">
        <v>379</v>
      </c>
      <c r="D135" s="458"/>
      <c r="E135" s="458"/>
      <c r="F135" s="458"/>
      <c r="G135" s="458"/>
    </row>
    <row r="136" spans="1:8" ht="18" customHeight="1">
      <c r="A136" s="195"/>
    </row>
    <row r="137" spans="1:8" ht="18" customHeight="1">
      <c r="A137" s="195"/>
      <c r="C137" s="210"/>
    </row>
    <row r="138" spans="1:8" ht="18" customHeight="1">
      <c r="A138" s="195"/>
    </row>
    <row r="139" spans="1:8" ht="18" customHeight="1">
      <c r="A139" s="195"/>
    </row>
    <row r="140" spans="1:8" ht="18" customHeight="1">
      <c r="A140" s="195"/>
      <c r="C140" s="458" t="s">
        <v>380</v>
      </c>
      <c r="D140" s="458"/>
      <c r="E140" s="458"/>
      <c r="F140" s="458"/>
      <c r="G140" s="458"/>
    </row>
    <row r="141" spans="1:8" ht="18" customHeight="1">
      <c r="A141" s="195"/>
      <c r="G141" s="194"/>
    </row>
    <row r="142" spans="1:8" ht="18" customHeight="1">
      <c r="A142" s="195"/>
    </row>
    <row r="143" spans="1:8" ht="18" customHeight="1"/>
    <row r="144" spans="1:8"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sheetData>
  <mergeCells count="17">
    <mergeCell ref="C140:G140"/>
    <mergeCell ref="B6:B7"/>
    <mergeCell ref="C6:C7"/>
    <mergeCell ref="E6:F6"/>
    <mergeCell ref="G6:G7"/>
    <mergeCell ref="C135:G135"/>
    <mergeCell ref="F1:G1"/>
    <mergeCell ref="A1:B1"/>
    <mergeCell ref="A2:B2"/>
    <mergeCell ref="A4:G4"/>
    <mergeCell ref="F5:G5"/>
    <mergeCell ref="A6:A7"/>
    <mergeCell ref="C134:G134"/>
    <mergeCell ref="D6:D7"/>
    <mergeCell ref="G8:G79"/>
    <mergeCell ref="E133:G133"/>
    <mergeCell ref="G89:G102"/>
  </mergeCells>
  <pageMargins left="0.70866141732283472" right="0.11811023622047245" top="0.55118110236220474" bottom="0.35433070866141736" header="0.31496062992125984" footer="0.11811023622047245"/>
  <pageSetup paperSize="9" orientation="landscape" verticalDpi="0" r:id="rId1"/>
  <headerFooter>
    <oddFooter>&amp;CTrang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81"/>
  <sheetViews>
    <sheetView topLeftCell="A73" workbookViewId="0">
      <selection activeCell="B85" sqref="B85"/>
    </sheetView>
  </sheetViews>
  <sheetFormatPr defaultColWidth="9.140625" defaultRowHeight="15.75"/>
  <cols>
    <col min="1" max="1" width="5.7109375" style="1" customWidth="1"/>
    <col min="2" max="2" width="62.5703125" style="1" customWidth="1"/>
    <col min="3" max="3" width="12.42578125" style="1" customWidth="1"/>
    <col min="4" max="4" width="11.28515625" style="1" customWidth="1"/>
    <col min="5" max="5" width="11.7109375" style="1" customWidth="1"/>
    <col min="6" max="6" width="10.42578125" style="1" customWidth="1"/>
    <col min="7" max="7" width="18.140625" style="1" customWidth="1"/>
    <col min="8" max="8" width="28.28515625" style="1" customWidth="1"/>
    <col min="9" max="9" width="16" style="1" customWidth="1"/>
    <col min="10" max="16384" width="9.140625" style="1"/>
  </cols>
  <sheetData>
    <row r="1" spans="1:9" ht="18" customHeight="1">
      <c r="A1" s="168" t="s">
        <v>623</v>
      </c>
      <c r="F1" s="422" t="s">
        <v>268</v>
      </c>
      <c r="G1" s="422"/>
    </row>
    <row r="2" spans="1:9" ht="18" customHeight="1">
      <c r="A2" s="468" t="s">
        <v>407</v>
      </c>
      <c r="B2" s="468"/>
    </row>
    <row r="3" spans="1:9" ht="18" customHeight="1">
      <c r="A3" s="168"/>
      <c r="B3" s="168"/>
    </row>
    <row r="4" spans="1:9" ht="24" customHeight="1">
      <c r="A4" s="455" t="s">
        <v>227</v>
      </c>
      <c r="B4" s="455"/>
      <c r="C4" s="455"/>
      <c r="D4" s="455"/>
      <c r="E4" s="455"/>
      <c r="F4" s="455"/>
      <c r="G4" s="455"/>
    </row>
    <row r="5" spans="1:9" ht="18" customHeight="1">
      <c r="F5" s="423" t="s">
        <v>202</v>
      </c>
      <c r="G5" s="423"/>
    </row>
    <row r="6" spans="1:9" ht="20.25" customHeight="1">
      <c r="A6" s="470" t="s">
        <v>25</v>
      </c>
      <c r="B6" s="470" t="s">
        <v>26</v>
      </c>
      <c r="C6" s="470" t="s">
        <v>276</v>
      </c>
      <c r="D6" s="470" t="s">
        <v>366</v>
      </c>
      <c r="E6" s="427" t="s">
        <v>190</v>
      </c>
      <c r="F6" s="427"/>
      <c r="G6" s="427" t="s">
        <v>192</v>
      </c>
    </row>
    <row r="7" spans="1:9" ht="40.5" customHeight="1">
      <c r="A7" s="470"/>
      <c r="B7" s="470"/>
      <c r="C7" s="470"/>
      <c r="D7" s="470"/>
      <c r="E7" s="151" t="s">
        <v>622</v>
      </c>
      <c r="F7" s="151" t="s">
        <v>193</v>
      </c>
      <c r="G7" s="427"/>
    </row>
    <row r="8" spans="1:9" s="5" customFormat="1" ht="65.25" customHeight="1">
      <c r="A8" s="218" t="s">
        <v>69</v>
      </c>
      <c r="B8" s="219" t="s">
        <v>194</v>
      </c>
      <c r="C8" s="254">
        <f>C9+C13</f>
        <v>1571.496883</v>
      </c>
      <c r="D8" s="254">
        <f>D9+D13</f>
        <v>1909.6087500000001</v>
      </c>
      <c r="E8" s="254">
        <f>D8-C8</f>
        <v>338.11186700000007</v>
      </c>
      <c r="F8" s="254">
        <f>D8/C8%</f>
        <v>121.51527442768717</v>
      </c>
      <c r="G8" s="261"/>
      <c r="H8" s="5" t="s">
        <v>104</v>
      </c>
      <c r="I8" s="113">
        <f>C16+C17+C28+C29+C55+C56+C66+C67+C68+C69+C71+C76</f>
        <v>3358.0018829999999</v>
      </c>
    </row>
    <row r="9" spans="1:9" ht="23.25" customHeight="1">
      <c r="A9" s="200">
        <v>1</v>
      </c>
      <c r="B9" s="163" t="s">
        <v>225</v>
      </c>
      <c r="C9" s="212"/>
      <c r="D9" s="212">
        <f>D10</f>
        <v>395.44900000000001</v>
      </c>
      <c r="E9" s="212"/>
      <c r="F9" s="212"/>
      <c r="G9" s="161"/>
      <c r="H9" s="1" t="s">
        <v>115</v>
      </c>
      <c r="I9" s="138">
        <f>C54+C63</f>
        <v>124.009</v>
      </c>
    </row>
    <row r="10" spans="1:9" ht="21.75" customHeight="1">
      <c r="A10" s="60" t="s">
        <v>460</v>
      </c>
      <c r="B10" s="61" t="s">
        <v>457</v>
      </c>
      <c r="C10" s="215"/>
      <c r="D10" s="215">
        <f>D11+D12</f>
        <v>395.44900000000001</v>
      </c>
      <c r="E10" s="215"/>
      <c r="F10" s="215"/>
      <c r="G10" s="245"/>
      <c r="I10" s="138">
        <f>I9+I8</f>
        <v>3482.0108829999999</v>
      </c>
    </row>
    <row r="11" spans="1:9" ht="33" customHeight="1">
      <c r="A11" s="57" t="s">
        <v>442</v>
      </c>
      <c r="B11" s="61" t="s">
        <v>613</v>
      </c>
      <c r="C11" s="215"/>
      <c r="D11" s="215">
        <v>150.24700000000001</v>
      </c>
      <c r="E11" s="72"/>
      <c r="F11" s="72"/>
      <c r="G11" s="54"/>
      <c r="I11" s="138">
        <f>D17+D18+D19+D20++D21+D22+D23+D30+D31+D32+D33+D34+D36+D37</f>
        <v>1514.1597500000003</v>
      </c>
    </row>
    <row r="12" spans="1:9" ht="23.25" customHeight="1">
      <c r="A12" s="85" t="s">
        <v>442</v>
      </c>
      <c r="B12" s="86" t="s">
        <v>614</v>
      </c>
      <c r="C12" s="243"/>
      <c r="D12" s="243">
        <v>245.202</v>
      </c>
      <c r="E12" s="243"/>
      <c r="F12" s="243"/>
      <c r="G12" s="81"/>
    </row>
    <row r="13" spans="1:9" ht="23.25" customHeight="1">
      <c r="A13" s="200">
        <v>2</v>
      </c>
      <c r="B13" s="163" t="s">
        <v>226</v>
      </c>
      <c r="C13" s="212">
        <f>C14+C24+C27+C35</f>
        <v>1571.496883</v>
      </c>
      <c r="D13" s="212">
        <f>D14+D24+D27+D35</f>
        <v>1514.15975</v>
      </c>
      <c r="E13" s="212"/>
      <c r="F13" s="212"/>
      <c r="G13" s="161"/>
    </row>
    <row r="14" spans="1:9" ht="22.5" customHeight="1">
      <c r="A14" s="200" t="s">
        <v>484</v>
      </c>
      <c r="B14" s="163" t="s">
        <v>476</v>
      </c>
      <c r="C14" s="212">
        <f>SUM(C15:C23)</f>
        <v>660.49688300000003</v>
      </c>
      <c r="D14" s="212">
        <f>SUM(D15:D23)</f>
        <v>777.40475000000004</v>
      </c>
      <c r="E14" s="212"/>
      <c r="F14" s="212"/>
      <c r="G14" s="161"/>
      <c r="I14" s="138"/>
    </row>
    <row r="15" spans="1:9" ht="22.5" customHeight="1">
      <c r="A15" s="166"/>
      <c r="B15" s="59" t="s">
        <v>501</v>
      </c>
      <c r="C15" s="255"/>
      <c r="D15" s="255"/>
      <c r="E15" s="255"/>
      <c r="F15" s="255"/>
      <c r="G15" s="262"/>
    </row>
    <row r="16" spans="1:9" ht="22.5" customHeight="1">
      <c r="A16" s="166"/>
      <c r="B16" s="59" t="s">
        <v>502</v>
      </c>
      <c r="C16" s="72">
        <v>360.49688300000003</v>
      </c>
      <c r="D16" s="392"/>
      <c r="E16" s="392"/>
      <c r="F16" s="392"/>
      <c r="G16" s="393"/>
    </row>
    <row r="17" spans="1:9" ht="23.25" customHeight="1">
      <c r="A17" s="60"/>
      <c r="B17" s="61" t="s">
        <v>477</v>
      </c>
      <c r="C17" s="72">
        <v>300</v>
      </c>
      <c r="D17" s="215">
        <v>14.4</v>
      </c>
      <c r="E17" s="215"/>
      <c r="F17" s="215"/>
      <c r="G17" s="245"/>
    </row>
    <row r="18" spans="1:9" ht="37.5" customHeight="1">
      <c r="A18" s="57"/>
      <c r="B18" s="59" t="s">
        <v>478</v>
      </c>
      <c r="C18" s="72"/>
      <c r="D18" s="72">
        <v>15.72</v>
      </c>
      <c r="E18" s="72"/>
      <c r="F18" s="72"/>
      <c r="G18" s="54"/>
    </row>
    <row r="19" spans="1:9" ht="36.75" customHeight="1">
      <c r="A19" s="57"/>
      <c r="B19" s="59" t="s">
        <v>479</v>
      </c>
      <c r="C19" s="72"/>
      <c r="D19" s="72">
        <v>17.64</v>
      </c>
      <c r="E19" s="72"/>
      <c r="F19" s="72"/>
      <c r="G19" s="54"/>
    </row>
    <row r="20" spans="1:9" ht="26.25" customHeight="1">
      <c r="A20" s="57"/>
      <c r="B20" s="59" t="s">
        <v>480</v>
      </c>
      <c r="C20" s="72"/>
      <c r="D20" s="72">
        <v>437.10174999999998</v>
      </c>
      <c r="E20" s="72"/>
      <c r="F20" s="72"/>
      <c r="G20" s="54"/>
    </row>
    <row r="21" spans="1:9" ht="34.5" customHeight="1">
      <c r="A21" s="57"/>
      <c r="B21" s="59" t="s">
        <v>481</v>
      </c>
      <c r="C21" s="72"/>
      <c r="D21" s="72">
        <v>88.832999999999998</v>
      </c>
      <c r="E21" s="72"/>
      <c r="F21" s="72"/>
      <c r="G21" s="54"/>
    </row>
    <row r="22" spans="1:9" ht="33.75" customHeight="1">
      <c r="A22" s="57"/>
      <c r="B22" s="59" t="s">
        <v>482</v>
      </c>
      <c r="C22" s="72"/>
      <c r="D22" s="72">
        <v>100.82</v>
      </c>
      <c r="E22" s="72"/>
      <c r="F22" s="72"/>
      <c r="G22" s="54"/>
    </row>
    <row r="23" spans="1:9" ht="38.25" customHeight="1">
      <c r="A23" s="85"/>
      <c r="B23" s="86" t="s">
        <v>483</v>
      </c>
      <c r="C23" s="243"/>
      <c r="D23" s="243">
        <v>102.89</v>
      </c>
      <c r="E23" s="243"/>
      <c r="F23" s="243"/>
      <c r="G23" s="81"/>
    </row>
    <row r="24" spans="1:9" ht="24" customHeight="1">
      <c r="A24" s="200" t="s">
        <v>485</v>
      </c>
      <c r="B24" s="163" t="s">
        <v>466</v>
      </c>
      <c r="C24" s="212"/>
      <c r="D24" s="212">
        <f>D25+D26</f>
        <v>0</v>
      </c>
      <c r="E24" s="212"/>
      <c r="F24" s="212"/>
      <c r="G24" s="161"/>
      <c r="H24" s="110">
        <f>H25+H26</f>
        <v>126.79125000000001</v>
      </c>
    </row>
    <row r="25" spans="1:9" ht="32.25" customHeight="1">
      <c r="A25" s="60"/>
      <c r="B25" s="61" t="s">
        <v>486</v>
      </c>
      <c r="C25" s="215"/>
      <c r="D25" s="62"/>
      <c r="E25" s="215"/>
      <c r="F25" s="215"/>
      <c r="G25" s="245"/>
      <c r="H25" s="62">
        <v>3.0502500000000001</v>
      </c>
    </row>
    <row r="26" spans="1:9" ht="24" customHeight="1">
      <c r="A26" s="85"/>
      <c r="B26" s="86" t="s">
        <v>487</v>
      </c>
      <c r="C26" s="243"/>
      <c r="D26" s="79"/>
      <c r="E26" s="243"/>
      <c r="F26" s="243"/>
      <c r="G26" s="81"/>
      <c r="H26" s="79">
        <v>123.741</v>
      </c>
    </row>
    <row r="27" spans="1:9" ht="24" customHeight="1">
      <c r="A27" s="200" t="s">
        <v>492</v>
      </c>
      <c r="B27" s="163" t="s">
        <v>464</v>
      </c>
      <c r="C27" s="394">
        <f>SUM(C28:C34)</f>
        <v>911</v>
      </c>
      <c r="D27" s="394">
        <f>SUM(D30:D34)</f>
        <v>512.25400000000002</v>
      </c>
      <c r="E27" s="212"/>
      <c r="F27" s="212"/>
      <c r="G27" s="161"/>
      <c r="I27" s="106"/>
    </row>
    <row r="28" spans="1:9" ht="24" customHeight="1">
      <c r="A28" s="166"/>
      <c r="B28" s="86" t="s">
        <v>503</v>
      </c>
      <c r="C28" s="243">
        <v>337</v>
      </c>
      <c r="D28" s="255"/>
      <c r="E28" s="255"/>
      <c r="F28" s="255"/>
      <c r="G28" s="262"/>
    </row>
    <row r="29" spans="1:9" ht="24" customHeight="1">
      <c r="A29" s="63"/>
      <c r="B29" s="59" t="s">
        <v>504</v>
      </c>
      <c r="C29" s="72">
        <v>574</v>
      </c>
      <c r="D29" s="91"/>
      <c r="E29" s="91"/>
      <c r="F29" s="91"/>
      <c r="G29" s="263"/>
    </row>
    <row r="30" spans="1:9" ht="24" customHeight="1">
      <c r="A30" s="57"/>
      <c r="B30" s="59" t="s">
        <v>493</v>
      </c>
      <c r="C30" s="72"/>
      <c r="D30" s="72">
        <v>18.273</v>
      </c>
      <c r="E30" s="72"/>
      <c r="F30" s="72"/>
      <c r="G30" s="54"/>
    </row>
    <row r="31" spans="1:9" ht="24" customHeight="1">
      <c r="A31" s="57"/>
      <c r="B31" s="59" t="s">
        <v>494</v>
      </c>
      <c r="C31" s="72"/>
      <c r="D31" s="72">
        <v>30</v>
      </c>
      <c r="E31" s="72"/>
      <c r="F31" s="72"/>
      <c r="G31" s="54"/>
    </row>
    <row r="32" spans="1:9" ht="24" customHeight="1">
      <c r="A32" s="57"/>
      <c r="B32" s="59" t="s">
        <v>495</v>
      </c>
      <c r="C32" s="72"/>
      <c r="D32" s="72">
        <v>250</v>
      </c>
      <c r="E32" s="72"/>
      <c r="F32" s="72"/>
      <c r="G32" s="54"/>
    </row>
    <row r="33" spans="1:8" ht="24" customHeight="1">
      <c r="A33" s="57"/>
      <c r="B33" s="59" t="s">
        <v>496</v>
      </c>
      <c r="C33" s="72"/>
      <c r="D33" s="72">
        <v>19.347000000000001</v>
      </c>
      <c r="E33" s="72"/>
      <c r="F33" s="72"/>
      <c r="G33" s="54"/>
    </row>
    <row r="34" spans="1:8" ht="30.75" customHeight="1">
      <c r="A34" s="85"/>
      <c r="B34" s="86" t="s">
        <v>497</v>
      </c>
      <c r="C34" s="243"/>
      <c r="D34" s="243">
        <v>194.63399999999999</v>
      </c>
      <c r="E34" s="243"/>
      <c r="F34" s="243"/>
      <c r="G34" s="81"/>
    </row>
    <row r="35" spans="1:8" ht="24" customHeight="1">
      <c r="A35" s="200" t="s">
        <v>498</v>
      </c>
      <c r="B35" s="219" t="s">
        <v>499</v>
      </c>
      <c r="C35" s="212"/>
      <c r="D35" s="212">
        <f>D36+D37</f>
        <v>224.501</v>
      </c>
      <c r="E35" s="212"/>
      <c r="F35" s="212"/>
      <c r="G35" s="161"/>
    </row>
    <row r="36" spans="1:8" ht="36" customHeight="1">
      <c r="A36" s="60"/>
      <c r="B36" s="287" t="s">
        <v>615</v>
      </c>
      <c r="C36" s="285"/>
      <c r="D36" s="215">
        <v>140.351</v>
      </c>
      <c r="E36" s="215"/>
      <c r="F36" s="215"/>
      <c r="G36" s="245"/>
    </row>
    <row r="37" spans="1:8" ht="33" customHeight="1">
      <c r="A37" s="57"/>
      <c r="B37" s="286" t="s">
        <v>616</v>
      </c>
      <c r="C37" s="72"/>
      <c r="D37" s="72">
        <v>84.15</v>
      </c>
      <c r="E37" s="72"/>
      <c r="F37" s="72"/>
      <c r="G37" s="54"/>
    </row>
    <row r="38" spans="1:8" ht="23.25" customHeight="1">
      <c r="A38" s="57">
        <v>3</v>
      </c>
      <c r="B38" s="59" t="s">
        <v>228</v>
      </c>
      <c r="C38" s="72"/>
      <c r="D38" s="72"/>
      <c r="E38" s="72"/>
      <c r="F38" s="72"/>
      <c r="G38" s="54"/>
    </row>
    <row r="39" spans="1:8" s="5" customFormat="1" ht="28.5" customHeight="1">
      <c r="A39" s="63" t="s">
        <v>77</v>
      </c>
      <c r="B39" s="64" t="s">
        <v>195</v>
      </c>
      <c r="C39" s="91"/>
      <c r="D39" s="91"/>
      <c r="E39" s="91"/>
      <c r="F39" s="91"/>
      <c r="G39" s="263"/>
    </row>
    <row r="40" spans="1:8" s="5" customFormat="1" ht="32.25" customHeight="1">
      <c r="A40" s="63" t="s">
        <v>78</v>
      </c>
      <c r="B40" s="64" t="s">
        <v>196</v>
      </c>
      <c r="C40" s="91"/>
      <c r="D40" s="91"/>
      <c r="E40" s="91"/>
      <c r="F40" s="91"/>
      <c r="G40" s="263"/>
    </row>
    <row r="41" spans="1:8" s="5" customFormat="1" ht="41.25" customHeight="1">
      <c r="A41" s="65" t="s">
        <v>220</v>
      </c>
      <c r="B41" s="66" t="s">
        <v>197</v>
      </c>
      <c r="C41" s="88"/>
      <c r="D41" s="88"/>
      <c r="E41" s="254"/>
      <c r="F41" s="254"/>
      <c r="G41" s="264"/>
    </row>
    <row r="42" spans="1:8" s="5" customFormat="1" ht="38.25">
      <c r="A42" s="164" t="s">
        <v>221</v>
      </c>
      <c r="B42" s="165" t="s">
        <v>198</v>
      </c>
      <c r="C42" s="256">
        <f>C43+C49+C57</f>
        <v>256.01400000000001</v>
      </c>
      <c r="D42" s="256">
        <f>D43+D49</f>
        <v>120</v>
      </c>
      <c r="E42" s="270">
        <f>D42-C42</f>
        <v>-136.01400000000001</v>
      </c>
      <c r="F42" s="270">
        <f>D42/C42%</f>
        <v>46.872436663619958</v>
      </c>
      <c r="G42" s="265"/>
    </row>
    <row r="43" spans="1:8" ht="24.75" customHeight="1">
      <c r="A43" s="200">
        <v>1</v>
      </c>
      <c r="B43" s="163" t="s">
        <v>225</v>
      </c>
      <c r="C43" s="212"/>
      <c r="D43" s="212">
        <f>D44+D47</f>
        <v>120</v>
      </c>
      <c r="E43" s="212"/>
      <c r="F43" s="212"/>
      <c r="G43" s="161"/>
    </row>
    <row r="44" spans="1:8" ht="24.75" customHeight="1">
      <c r="A44" s="204" t="s">
        <v>500</v>
      </c>
      <c r="B44" s="162" t="s">
        <v>466</v>
      </c>
      <c r="C44" s="213"/>
      <c r="D44" s="213">
        <f>D45+D46</f>
        <v>0</v>
      </c>
      <c r="E44" s="213"/>
      <c r="F44" s="213"/>
      <c r="G44" s="244"/>
    </row>
    <row r="45" spans="1:8" ht="24.75" customHeight="1">
      <c r="A45" s="268"/>
      <c r="B45" s="59" t="s">
        <v>489</v>
      </c>
      <c r="C45" s="72"/>
      <c r="D45" s="72"/>
      <c r="E45" s="257"/>
      <c r="F45" s="257"/>
      <c r="G45" s="266"/>
      <c r="H45" s="9">
        <v>30</v>
      </c>
    </row>
    <row r="46" spans="1:8" ht="24.75" customHeight="1">
      <c r="A46" s="269"/>
      <c r="B46" s="86" t="s">
        <v>490</v>
      </c>
      <c r="C46" s="243"/>
      <c r="D46" s="243"/>
      <c r="E46" s="92"/>
      <c r="F46" s="92"/>
      <c r="G46" s="246"/>
      <c r="H46" s="79">
        <v>152</v>
      </c>
    </row>
    <row r="47" spans="1:8" ht="24.75" customHeight="1">
      <c r="A47" s="204" t="s">
        <v>617</v>
      </c>
      <c r="B47" s="162" t="s">
        <v>457</v>
      </c>
      <c r="C47" s="213"/>
      <c r="D47" s="213">
        <f>D48</f>
        <v>120</v>
      </c>
      <c r="E47" s="213"/>
      <c r="F47" s="213"/>
      <c r="G47" s="244"/>
    </row>
    <row r="48" spans="1:8" ht="32.25" customHeight="1">
      <c r="A48" s="204"/>
      <c r="B48" s="83" t="s">
        <v>618</v>
      </c>
      <c r="C48" s="214"/>
      <c r="D48" s="214">
        <v>120</v>
      </c>
      <c r="E48" s="258"/>
      <c r="F48" s="258"/>
      <c r="G48" s="244"/>
    </row>
    <row r="49" spans="1:8" ht="24.75" customHeight="1">
      <c r="A49" s="200">
        <v>2</v>
      </c>
      <c r="B49" s="163" t="s">
        <v>226</v>
      </c>
      <c r="C49" s="212">
        <f>C50+C53</f>
        <v>256.01400000000001</v>
      </c>
      <c r="D49" s="212">
        <f>D50</f>
        <v>0</v>
      </c>
      <c r="E49" s="212"/>
      <c r="F49" s="212"/>
      <c r="G49" s="161"/>
    </row>
    <row r="50" spans="1:8" ht="24.75" customHeight="1">
      <c r="A50" s="204" t="s">
        <v>484</v>
      </c>
      <c r="B50" s="162" t="s">
        <v>466</v>
      </c>
      <c r="C50" s="213"/>
      <c r="D50" s="213">
        <f>D51+D52</f>
        <v>0</v>
      </c>
      <c r="E50" s="213"/>
      <c r="F50" s="213"/>
      <c r="G50" s="244"/>
      <c r="H50" s="42"/>
    </row>
    <row r="51" spans="1:8" ht="24.75" customHeight="1">
      <c r="A51" s="60"/>
      <c r="B51" s="61" t="s">
        <v>488</v>
      </c>
      <c r="C51" s="215"/>
      <c r="D51" s="215"/>
      <c r="E51" s="215"/>
      <c r="F51" s="215"/>
      <c r="G51" s="245"/>
      <c r="H51" s="62"/>
    </row>
    <row r="52" spans="1:8" ht="24.75" customHeight="1">
      <c r="A52" s="85"/>
      <c r="B52" s="86" t="s">
        <v>491</v>
      </c>
      <c r="C52" s="243"/>
      <c r="D52" s="79"/>
      <c r="E52" s="243"/>
      <c r="F52" s="243"/>
      <c r="G52" s="81"/>
      <c r="H52" s="79">
        <v>10.673999999999999</v>
      </c>
    </row>
    <row r="53" spans="1:8" ht="24.75" customHeight="1">
      <c r="A53" s="204" t="s">
        <v>485</v>
      </c>
      <c r="B53" s="162" t="s">
        <v>499</v>
      </c>
      <c r="C53" s="213">
        <f>C54+C55+C56</f>
        <v>256.01400000000001</v>
      </c>
      <c r="D53" s="213"/>
      <c r="E53" s="213"/>
      <c r="F53" s="213"/>
      <c r="G53" s="244"/>
      <c r="H53" s="107">
        <f>SUM(H25:H52)</f>
        <v>319.46524999999997</v>
      </c>
    </row>
    <row r="54" spans="1:8" ht="32.25" customHeight="1">
      <c r="A54" s="60"/>
      <c r="B54" s="59" t="s">
        <v>505</v>
      </c>
      <c r="C54" s="72">
        <v>4.0090000000000003</v>
      </c>
      <c r="D54" s="215"/>
      <c r="E54" s="215"/>
      <c r="F54" s="215"/>
      <c r="G54" s="245"/>
    </row>
    <row r="55" spans="1:8" ht="24.75" customHeight="1">
      <c r="A55" s="57"/>
      <c r="B55" s="59" t="s">
        <v>506</v>
      </c>
      <c r="C55" s="72">
        <v>248.21199999999999</v>
      </c>
      <c r="D55" s="72"/>
      <c r="E55" s="72"/>
      <c r="F55" s="72"/>
      <c r="G55" s="54"/>
    </row>
    <row r="56" spans="1:8" ht="22.5" customHeight="1">
      <c r="A56" s="57"/>
      <c r="B56" s="86" t="s">
        <v>507</v>
      </c>
      <c r="C56" s="259">
        <v>3.7930000000000001</v>
      </c>
      <c r="D56" s="72"/>
      <c r="E56" s="72"/>
      <c r="F56" s="72"/>
      <c r="G56" s="54"/>
    </row>
    <row r="57" spans="1:8" ht="24.75" customHeight="1">
      <c r="A57" s="57">
        <v>3</v>
      </c>
      <c r="B57" s="59" t="s">
        <v>228</v>
      </c>
      <c r="C57" s="72"/>
      <c r="D57" s="72"/>
      <c r="E57" s="72"/>
      <c r="F57" s="72"/>
      <c r="G57" s="54"/>
    </row>
    <row r="58" spans="1:8" s="5" customFormat="1" ht="25.5">
      <c r="A58" s="63" t="s">
        <v>222</v>
      </c>
      <c r="B58" s="64" t="s">
        <v>199</v>
      </c>
      <c r="C58" s="91"/>
      <c r="D58" s="91"/>
      <c r="E58" s="91"/>
      <c r="F58" s="91"/>
      <c r="G58" s="263"/>
    </row>
    <row r="59" spans="1:8" s="5" customFormat="1" ht="38.25">
      <c r="A59" s="63" t="s">
        <v>223</v>
      </c>
      <c r="B59" s="64" t="s">
        <v>200</v>
      </c>
      <c r="C59" s="91"/>
      <c r="D59" s="91"/>
      <c r="E59" s="382"/>
      <c r="F59" s="382"/>
      <c r="G59" s="263"/>
    </row>
    <row r="60" spans="1:8" s="5" customFormat="1" ht="21" customHeight="1">
      <c r="A60" s="200" t="s">
        <v>224</v>
      </c>
      <c r="B60" s="161" t="s">
        <v>201</v>
      </c>
      <c r="C60" s="212">
        <f>C61+C64+C74</f>
        <v>1654.5</v>
      </c>
      <c r="D60" s="212">
        <f>D61+D64+D74</f>
        <v>270.35599999999999</v>
      </c>
      <c r="E60" s="212">
        <f>D60-C60</f>
        <v>-1384.144</v>
      </c>
      <c r="F60" s="212">
        <f>D60/C60%</f>
        <v>16.340646721063763</v>
      </c>
      <c r="G60" s="161"/>
    </row>
    <row r="61" spans="1:8" s="5" customFormat="1" ht="21" customHeight="1">
      <c r="A61" s="204">
        <v>1</v>
      </c>
      <c r="B61" s="162" t="s">
        <v>225</v>
      </c>
      <c r="C61" s="213">
        <f>C62</f>
        <v>120</v>
      </c>
      <c r="D61" s="212"/>
      <c r="E61" s="212"/>
      <c r="F61" s="212"/>
      <c r="G61" s="161"/>
    </row>
    <row r="62" spans="1:8" s="5" customFormat="1" ht="21" customHeight="1">
      <c r="A62" s="60" t="s">
        <v>500</v>
      </c>
      <c r="B62" s="61" t="s">
        <v>508</v>
      </c>
      <c r="C62" s="215">
        <f>C63</f>
        <v>120</v>
      </c>
      <c r="D62" s="260"/>
      <c r="E62" s="260"/>
      <c r="F62" s="260"/>
      <c r="G62" s="267"/>
    </row>
    <row r="63" spans="1:8" s="5" customFormat="1" ht="21" customHeight="1">
      <c r="A63" s="85" t="s">
        <v>54</v>
      </c>
      <c r="B63" s="86" t="s">
        <v>509</v>
      </c>
      <c r="C63" s="243">
        <v>120</v>
      </c>
      <c r="D63" s="256"/>
      <c r="E63" s="256"/>
      <c r="F63" s="256"/>
      <c r="G63" s="265"/>
    </row>
    <row r="64" spans="1:8" s="5" customFormat="1" ht="21" customHeight="1">
      <c r="A64" s="204">
        <v>2</v>
      </c>
      <c r="B64" s="162" t="s">
        <v>226</v>
      </c>
      <c r="C64" s="213">
        <f>C65+C70</f>
        <v>1434.5</v>
      </c>
      <c r="D64" s="213">
        <f>D65+D70+D72</f>
        <v>31.494</v>
      </c>
      <c r="E64" s="212"/>
      <c r="F64" s="212"/>
      <c r="G64" s="161"/>
    </row>
    <row r="65" spans="1:9" s="5" customFormat="1" ht="21" customHeight="1">
      <c r="A65" s="60" t="s">
        <v>484</v>
      </c>
      <c r="B65" s="61" t="s">
        <v>452</v>
      </c>
      <c r="C65" s="215">
        <f>SUM(C66:C69)</f>
        <v>1257.5</v>
      </c>
      <c r="D65" s="260"/>
      <c r="E65" s="260"/>
      <c r="F65" s="260"/>
      <c r="G65" s="267"/>
      <c r="H65" s="5" t="s">
        <v>620</v>
      </c>
      <c r="I65" s="217">
        <f>D72+D47+D35+D9</f>
        <v>771.44399999999996</v>
      </c>
    </row>
    <row r="66" spans="1:9" s="5" customFormat="1" ht="21" customHeight="1">
      <c r="A66" s="57"/>
      <c r="B66" s="59" t="s">
        <v>510</v>
      </c>
      <c r="C66" s="72">
        <v>182.97900000000001</v>
      </c>
      <c r="D66" s="91"/>
      <c r="E66" s="91"/>
      <c r="F66" s="91"/>
      <c r="G66" s="263"/>
      <c r="H66" s="5" t="s">
        <v>459</v>
      </c>
      <c r="I66" s="217">
        <f>D27</f>
        <v>512.25400000000002</v>
      </c>
    </row>
    <row r="67" spans="1:9" s="5" customFormat="1" ht="21" customHeight="1">
      <c r="A67" s="57"/>
      <c r="B67" s="59" t="s">
        <v>511</v>
      </c>
      <c r="C67" s="72">
        <v>320.524</v>
      </c>
      <c r="D67" s="91"/>
      <c r="E67" s="91"/>
      <c r="F67" s="91"/>
      <c r="G67" s="263"/>
      <c r="H67" s="5" t="s">
        <v>452</v>
      </c>
      <c r="I67" s="112">
        <f>D24+D44+D50</f>
        <v>0</v>
      </c>
    </row>
    <row r="68" spans="1:9" s="5" customFormat="1" ht="21" customHeight="1">
      <c r="A68" s="57"/>
      <c r="B68" s="59" t="s">
        <v>512</v>
      </c>
      <c r="C68" s="72">
        <v>723.99699999999996</v>
      </c>
      <c r="D68" s="91"/>
      <c r="E68" s="91"/>
      <c r="F68" s="91"/>
      <c r="G68" s="263"/>
      <c r="H68" s="5" t="s">
        <v>621</v>
      </c>
      <c r="I68" s="217">
        <f>D14</f>
        <v>777.40475000000004</v>
      </c>
    </row>
    <row r="69" spans="1:9" s="5" customFormat="1" ht="21" customHeight="1">
      <c r="A69" s="57"/>
      <c r="B69" s="59" t="s">
        <v>513</v>
      </c>
      <c r="C69" s="72">
        <v>30</v>
      </c>
      <c r="D69" s="91"/>
      <c r="E69" s="91"/>
      <c r="F69" s="91"/>
      <c r="G69" s="263"/>
      <c r="I69" s="5">
        <f>I65+I66+I67+I68</f>
        <v>2061.10275</v>
      </c>
    </row>
    <row r="70" spans="1:9" s="5" customFormat="1" ht="21" customHeight="1">
      <c r="A70" s="57" t="s">
        <v>485</v>
      </c>
      <c r="B70" s="59" t="s">
        <v>514</v>
      </c>
      <c r="C70" s="72">
        <f>C71</f>
        <v>177</v>
      </c>
      <c r="D70" s="91"/>
      <c r="E70" s="91"/>
      <c r="F70" s="91"/>
      <c r="G70" s="263"/>
      <c r="I70" s="5">
        <f>I68+I66+I65</f>
        <v>2061.10275</v>
      </c>
    </row>
    <row r="71" spans="1:9" s="5" customFormat="1" ht="21" customHeight="1">
      <c r="A71" s="85"/>
      <c r="B71" s="86" t="s">
        <v>515</v>
      </c>
      <c r="C71" s="243">
        <v>177</v>
      </c>
      <c r="D71" s="256"/>
      <c r="E71" s="256"/>
      <c r="F71" s="256"/>
      <c r="G71" s="265"/>
    </row>
    <row r="72" spans="1:9" s="5" customFormat="1" ht="21" customHeight="1">
      <c r="A72" s="57" t="s">
        <v>492</v>
      </c>
      <c r="B72" s="59" t="s">
        <v>457</v>
      </c>
      <c r="C72" s="72"/>
      <c r="D72" s="72">
        <f>D73</f>
        <v>31.494</v>
      </c>
      <c r="E72" s="91"/>
      <c r="F72" s="91"/>
      <c r="G72" s="263"/>
    </row>
    <row r="73" spans="1:9" s="5" customFormat="1" ht="42" customHeight="1">
      <c r="A73" s="82"/>
      <c r="B73" s="83" t="s">
        <v>619</v>
      </c>
      <c r="C73" s="214"/>
      <c r="D73" s="214">
        <v>31.494</v>
      </c>
      <c r="E73" s="255"/>
      <c r="F73" s="255"/>
      <c r="G73" s="262"/>
    </row>
    <row r="74" spans="1:9" s="5" customFormat="1" ht="21" customHeight="1">
      <c r="A74" s="204">
        <v>3</v>
      </c>
      <c r="B74" s="162" t="s">
        <v>228</v>
      </c>
      <c r="C74" s="213">
        <f>C75</f>
        <v>100</v>
      </c>
      <c r="D74" s="212">
        <f>D75+D76+D77</f>
        <v>238.86199999999999</v>
      </c>
      <c r="E74" s="212"/>
      <c r="F74" s="212"/>
      <c r="G74" s="161"/>
      <c r="I74" s="289">
        <f>D72+D47+D35+D10</f>
        <v>771.44399999999996</v>
      </c>
    </row>
    <row r="75" spans="1:9" s="5" customFormat="1" ht="21" customHeight="1">
      <c r="A75" s="82" t="s">
        <v>475</v>
      </c>
      <c r="B75" s="83" t="s">
        <v>463</v>
      </c>
      <c r="C75" s="214">
        <f>C76</f>
        <v>100</v>
      </c>
      <c r="D75" s="260"/>
      <c r="E75" s="260"/>
      <c r="F75" s="260"/>
      <c r="G75" s="267"/>
    </row>
    <row r="76" spans="1:9" s="5" customFormat="1" ht="21" customHeight="1">
      <c r="A76" s="85"/>
      <c r="B76" s="81" t="s">
        <v>515</v>
      </c>
      <c r="C76" s="243">
        <v>100</v>
      </c>
      <c r="D76" s="256"/>
      <c r="E76" s="256"/>
      <c r="F76" s="256"/>
      <c r="G76" s="265"/>
    </row>
    <row r="77" spans="1:9" s="5" customFormat="1" ht="21" customHeight="1">
      <c r="A77" s="82"/>
      <c r="B77" s="160" t="s">
        <v>906</v>
      </c>
      <c r="C77" s="214"/>
      <c r="D77" s="395">
        <v>238.86199999999999</v>
      </c>
      <c r="E77" s="255"/>
      <c r="F77" s="255"/>
      <c r="G77" s="262"/>
    </row>
    <row r="78" spans="1:9" s="5" customFormat="1" ht="21" customHeight="1">
      <c r="A78" s="82"/>
      <c r="B78" s="160"/>
      <c r="C78" s="214"/>
      <c r="D78" s="255"/>
      <c r="E78" s="255"/>
      <c r="F78" s="255"/>
      <c r="G78" s="262"/>
    </row>
    <row r="79" spans="1:9" ht="18" customHeight="1">
      <c r="A79" s="204"/>
      <c r="B79" s="244"/>
      <c r="C79" s="212">
        <f>C60+C42+C8</f>
        <v>3482.0108829999999</v>
      </c>
      <c r="D79" s="212">
        <f>D60+D42+D8</f>
        <v>2299.9647500000001</v>
      </c>
      <c r="E79" s="212">
        <f>D79-C79</f>
        <v>-1182.0461329999998</v>
      </c>
      <c r="F79" s="212">
        <f>D79/C79%</f>
        <v>66.052773161306632</v>
      </c>
      <c r="G79" s="244"/>
      <c r="H79" s="138">
        <f>D79</f>
        <v>2299.9647500000001</v>
      </c>
    </row>
    <row r="80" spans="1:9" ht="18" customHeight="1">
      <c r="A80" s="43"/>
      <c r="H80" s="108">
        <v>2299.964884</v>
      </c>
    </row>
    <row r="81" spans="1:8" ht="18" customHeight="1">
      <c r="A81" s="43"/>
      <c r="D81" s="424" t="s">
        <v>709</v>
      </c>
      <c r="E81" s="424"/>
      <c r="F81" s="424"/>
      <c r="G81" s="424"/>
      <c r="H81" s="108">
        <f>H79-H80</f>
        <v>-1.339999998890562E-4</v>
      </c>
    </row>
    <row r="82" spans="1:8" ht="18" customHeight="1">
      <c r="A82" s="43"/>
      <c r="D82" s="420" t="s">
        <v>378</v>
      </c>
      <c r="E82" s="420"/>
      <c r="F82" s="420"/>
      <c r="G82" s="420"/>
    </row>
    <row r="83" spans="1:8" ht="18" customHeight="1">
      <c r="A83" s="43"/>
      <c r="D83" s="420" t="s">
        <v>379</v>
      </c>
      <c r="E83" s="420"/>
      <c r="F83" s="420"/>
      <c r="G83" s="420"/>
    </row>
    <row r="84" spans="1:8" ht="18" customHeight="1">
      <c r="A84" s="43"/>
    </row>
    <row r="85" spans="1:8" ht="18" customHeight="1">
      <c r="A85" s="43"/>
    </row>
    <row r="86" spans="1:8" ht="18" customHeight="1">
      <c r="A86" s="43"/>
    </row>
    <row r="87" spans="1:8" ht="18" customHeight="1">
      <c r="A87" s="43"/>
    </row>
    <row r="88" spans="1:8" ht="18" customHeight="1">
      <c r="A88" s="43"/>
      <c r="D88" s="420" t="s">
        <v>380</v>
      </c>
      <c r="E88" s="420"/>
      <c r="F88" s="420"/>
      <c r="G88" s="420"/>
    </row>
    <row r="89" spans="1:8" ht="18" customHeight="1">
      <c r="A89" s="43"/>
    </row>
    <row r="90" spans="1:8" ht="18" customHeight="1">
      <c r="A90" s="43"/>
    </row>
    <row r="91" spans="1:8" ht="18" customHeight="1">
      <c r="A91" s="43"/>
    </row>
    <row r="92" spans="1:8" ht="18" customHeight="1"/>
    <row r="93" spans="1:8" ht="18" customHeight="1"/>
    <row r="94" spans="1:8" ht="18" customHeight="1"/>
    <row r="95" spans="1:8" ht="18" customHeight="1"/>
    <row r="96" spans="1:8"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sheetData>
  <mergeCells count="14">
    <mergeCell ref="D81:G81"/>
    <mergeCell ref="D82:G82"/>
    <mergeCell ref="D83:G83"/>
    <mergeCell ref="D88:G88"/>
    <mergeCell ref="F1:G1"/>
    <mergeCell ref="A4:G4"/>
    <mergeCell ref="F5:G5"/>
    <mergeCell ref="A6:A7"/>
    <mergeCell ref="B6:B7"/>
    <mergeCell ref="C6:C7"/>
    <mergeCell ref="D6:D7"/>
    <mergeCell ref="E6:F6"/>
    <mergeCell ref="G6:G7"/>
    <mergeCell ref="A2:B2"/>
  </mergeCells>
  <pageMargins left="0.70866141732283472" right="0.11811023622047245" top="0.55118110236220474" bottom="0.35433070866141736" header="0.31496062992125984" footer="0.11811023622047245"/>
  <pageSetup paperSize="9" orientation="landscape" verticalDpi="0" r:id="rId1"/>
  <headerFooter>
    <oddFooter>&amp;CTrang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105"/>
  <sheetViews>
    <sheetView topLeftCell="A4" workbookViewId="0">
      <selection activeCell="C20" sqref="C20"/>
    </sheetView>
  </sheetViews>
  <sheetFormatPr defaultColWidth="9.140625" defaultRowHeight="15.75"/>
  <cols>
    <col min="1" max="1" width="6" style="1" customWidth="1"/>
    <col min="2" max="2" width="48.85546875" style="1" customWidth="1"/>
    <col min="3" max="4" width="13.42578125" style="1" customWidth="1"/>
    <col min="5" max="5" width="11" style="1" customWidth="1"/>
    <col min="6" max="6" width="12" style="1" customWidth="1"/>
    <col min="7" max="7" width="11" style="1" customWidth="1"/>
    <col min="8" max="8" width="18.28515625" style="1" customWidth="1"/>
    <col min="9" max="16384" width="9.140625" style="1"/>
  </cols>
  <sheetData>
    <row r="1" spans="1:8" ht="18" customHeight="1">
      <c r="A1" s="168" t="s">
        <v>623</v>
      </c>
      <c r="G1" s="422" t="s">
        <v>269</v>
      </c>
      <c r="H1" s="422"/>
    </row>
    <row r="2" spans="1:8" ht="18" customHeight="1">
      <c r="A2" s="468" t="s">
        <v>407</v>
      </c>
      <c r="B2" s="468"/>
      <c r="G2" s="149"/>
      <c r="H2" s="149"/>
    </row>
    <row r="3" spans="1:8" ht="18" customHeight="1">
      <c r="A3" s="168"/>
      <c r="B3" s="168"/>
      <c r="G3" s="149"/>
      <c r="H3" s="149"/>
    </row>
    <row r="4" spans="1:8" ht="24.75" customHeight="1">
      <c r="A4" s="455" t="s">
        <v>367</v>
      </c>
      <c r="B4" s="455"/>
      <c r="C4" s="455"/>
      <c r="D4" s="455"/>
      <c r="E4" s="455"/>
      <c r="F4" s="455"/>
      <c r="G4" s="455"/>
      <c r="H4" s="455"/>
    </row>
    <row r="5" spans="1:8" ht="21" customHeight="1">
      <c r="G5" s="423" t="s">
        <v>37</v>
      </c>
      <c r="H5" s="423"/>
    </row>
    <row r="6" spans="1:8" ht="24.75" customHeight="1">
      <c r="A6" s="427" t="s">
        <v>25</v>
      </c>
      <c r="B6" s="427" t="s">
        <v>26</v>
      </c>
      <c r="C6" s="427" t="s">
        <v>229</v>
      </c>
      <c r="D6" s="427" t="s">
        <v>368</v>
      </c>
      <c r="E6" s="427" t="s">
        <v>132</v>
      </c>
      <c r="F6" s="427"/>
      <c r="G6" s="427"/>
      <c r="H6" s="427" t="s">
        <v>27</v>
      </c>
    </row>
    <row r="7" spans="1:8" ht="44.25" customHeight="1">
      <c r="A7" s="427"/>
      <c r="B7" s="427"/>
      <c r="C7" s="427"/>
      <c r="D7" s="427"/>
      <c r="E7" s="152" t="s">
        <v>46</v>
      </c>
      <c r="F7" s="152" t="s">
        <v>47</v>
      </c>
      <c r="G7" s="152" t="s">
        <v>48</v>
      </c>
      <c r="H7" s="427"/>
    </row>
    <row r="8" spans="1:8" ht="24.75" customHeight="1">
      <c r="A8" s="114"/>
      <c r="B8" s="154" t="s">
        <v>238</v>
      </c>
      <c r="C8" s="35">
        <f>C14</f>
        <v>20000</v>
      </c>
      <c r="D8" s="35">
        <f t="shared" ref="D8:G8" si="0">D14</f>
        <v>39823.502601</v>
      </c>
      <c r="E8" s="35">
        <f t="shared" si="0"/>
        <v>8451.0148802999993</v>
      </c>
      <c r="F8" s="35">
        <f t="shared" si="0"/>
        <v>25545.761220699998</v>
      </c>
      <c r="G8" s="35">
        <f t="shared" si="0"/>
        <v>5826.7264999999998</v>
      </c>
      <c r="H8" s="114"/>
    </row>
    <row r="9" spans="1:8" ht="24.75" customHeight="1">
      <c r="A9" s="224">
        <v>1</v>
      </c>
      <c r="B9" s="225" t="s">
        <v>230</v>
      </c>
      <c r="C9" s="42"/>
      <c r="D9" s="42"/>
      <c r="E9" s="42"/>
      <c r="F9" s="42"/>
      <c r="G9" s="42"/>
      <c r="H9" s="42"/>
    </row>
    <row r="10" spans="1:8" ht="24.75" customHeight="1">
      <c r="A10" s="222">
        <v>2</v>
      </c>
      <c r="B10" s="225" t="s">
        <v>233</v>
      </c>
      <c r="C10" s="42"/>
      <c r="D10" s="42"/>
      <c r="E10" s="42"/>
      <c r="F10" s="42"/>
      <c r="G10" s="42"/>
      <c r="H10" s="42"/>
    </row>
    <row r="11" spans="1:8" ht="31.5" customHeight="1">
      <c r="A11" s="222">
        <v>3</v>
      </c>
      <c r="B11" s="226" t="s">
        <v>234</v>
      </c>
      <c r="C11" s="42"/>
      <c r="D11" s="42"/>
      <c r="E11" s="42"/>
      <c r="F11" s="42"/>
      <c r="G11" s="42"/>
      <c r="H11" s="42"/>
    </row>
    <row r="12" spans="1:8" ht="21.95" customHeight="1">
      <c r="A12" s="222">
        <v>4</v>
      </c>
      <c r="B12" s="225" t="s">
        <v>235</v>
      </c>
      <c r="C12" s="42"/>
      <c r="D12" s="42"/>
      <c r="E12" s="42"/>
      <c r="F12" s="42"/>
      <c r="G12" s="42"/>
      <c r="H12" s="42"/>
    </row>
    <row r="13" spans="1:8" ht="21.95" customHeight="1">
      <c r="A13" s="222">
        <v>5</v>
      </c>
      <c r="B13" s="225" t="s">
        <v>236</v>
      </c>
      <c r="C13" s="42"/>
      <c r="D13" s="42"/>
      <c r="E13" s="42"/>
      <c r="F13" s="42"/>
      <c r="G13" s="42"/>
      <c r="H13" s="42"/>
    </row>
    <row r="14" spans="1:8" ht="21.95" customHeight="1">
      <c r="A14" s="222">
        <v>6</v>
      </c>
      <c r="B14" s="223" t="s">
        <v>237</v>
      </c>
      <c r="C14" s="42">
        <f>C15+C16</f>
        <v>20000</v>
      </c>
      <c r="D14" s="42">
        <f>D15+D16</f>
        <v>39823.502601</v>
      </c>
      <c r="E14" s="42">
        <f t="shared" ref="E14:G14" si="1">E15+E16</f>
        <v>8451.0148802999993</v>
      </c>
      <c r="F14" s="42">
        <f t="shared" si="1"/>
        <v>25545.761220699998</v>
      </c>
      <c r="G14" s="42">
        <f t="shared" si="1"/>
        <v>5826.7264999999998</v>
      </c>
      <c r="H14" s="42"/>
    </row>
    <row r="15" spans="1:8" ht="21.95" customHeight="1">
      <c r="A15" s="220" t="s">
        <v>54</v>
      </c>
      <c r="B15" s="221" t="s">
        <v>231</v>
      </c>
      <c r="C15" s="62">
        <v>1000</v>
      </c>
      <c r="D15" s="62">
        <v>11653.453</v>
      </c>
      <c r="E15" s="62"/>
      <c r="F15" s="62">
        <f>D15*50%</f>
        <v>5826.7264999999998</v>
      </c>
      <c r="G15" s="62">
        <f>D15*50%</f>
        <v>5826.7264999999998</v>
      </c>
      <c r="H15" s="62"/>
    </row>
    <row r="16" spans="1:8" ht="21.95" customHeight="1">
      <c r="A16" s="271" t="s">
        <v>54</v>
      </c>
      <c r="B16" s="272" t="s">
        <v>232</v>
      </c>
      <c r="C16" s="11">
        <v>19000</v>
      </c>
      <c r="D16" s="11">
        <v>28170.049600999999</v>
      </c>
      <c r="E16" s="11">
        <f>D16*30%</f>
        <v>8451.0148802999993</v>
      </c>
      <c r="F16" s="11">
        <f>D16*70%</f>
        <v>19719.034720699998</v>
      </c>
      <c r="G16" s="11"/>
      <c r="H16" s="11"/>
    </row>
    <row r="17" spans="1:8" ht="21" customHeight="1">
      <c r="A17" s="56"/>
    </row>
    <row r="18" spans="1:8" ht="21" customHeight="1">
      <c r="A18" s="56"/>
      <c r="B18" s="55"/>
      <c r="E18" s="471" t="s">
        <v>624</v>
      </c>
      <c r="F18" s="471"/>
      <c r="G18" s="471"/>
      <c r="H18" s="471"/>
    </row>
    <row r="19" spans="1:8" ht="21" customHeight="1">
      <c r="A19" s="56"/>
      <c r="E19" s="455" t="s">
        <v>378</v>
      </c>
      <c r="F19" s="455"/>
      <c r="G19" s="455"/>
      <c r="H19" s="455"/>
    </row>
    <row r="20" spans="1:8" ht="21" customHeight="1">
      <c r="A20" s="56"/>
      <c r="E20" s="455" t="s">
        <v>379</v>
      </c>
      <c r="F20" s="455"/>
      <c r="G20" s="455"/>
      <c r="H20" s="455"/>
    </row>
    <row r="21" spans="1:8" ht="21" customHeight="1">
      <c r="A21" s="56"/>
      <c r="F21" s="227"/>
      <c r="G21" s="227"/>
      <c r="H21" s="227"/>
    </row>
    <row r="22" spans="1:8" ht="21" customHeight="1">
      <c r="A22" s="56"/>
      <c r="F22" s="227"/>
      <c r="G22" s="227"/>
      <c r="H22" s="227"/>
    </row>
    <row r="23" spans="1:8" ht="21" customHeight="1">
      <c r="A23" s="56"/>
      <c r="F23" s="227"/>
      <c r="G23" s="227"/>
      <c r="H23" s="227"/>
    </row>
    <row r="24" spans="1:8" ht="21" customHeight="1">
      <c r="A24" s="56"/>
      <c r="F24" s="227"/>
      <c r="G24" s="227"/>
      <c r="H24" s="227"/>
    </row>
    <row r="25" spans="1:8" ht="21" customHeight="1">
      <c r="A25" s="56"/>
      <c r="E25" s="455" t="s">
        <v>380</v>
      </c>
      <c r="F25" s="455"/>
      <c r="G25" s="455"/>
      <c r="H25" s="455"/>
    </row>
    <row r="26" spans="1:8" ht="21" customHeight="1">
      <c r="A26" s="56"/>
    </row>
    <row r="27" spans="1:8" ht="21" customHeight="1">
      <c r="A27" s="56"/>
    </row>
    <row r="28" spans="1:8" ht="21" customHeight="1">
      <c r="A28" s="56"/>
    </row>
    <row r="29" spans="1:8" ht="21" customHeight="1">
      <c r="A29" s="56"/>
    </row>
    <row r="30" spans="1:8" ht="21" customHeight="1">
      <c r="A30" s="56"/>
    </row>
    <row r="31" spans="1:8" ht="21" customHeight="1">
      <c r="A31" s="56"/>
    </row>
    <row r="32" spans="1:8" ht="21" customHeight="1">
      <c r="A32" s="56"/>
    </row>
    <row r="33" spans="1:1" ht="21" customHeight="1">
      <c r="A33" s="56"/>
    </row>
    <row r="34" spans="1:1" ht="21" customHeight="1"/>
    <row r="35" spans="1:1" ht="21" customHeight="1"/>
    <row r="36" spans="1:1" ht="21" customHeight="1"/>
    <row r="37" spans="1:1" ht="21" customHeight="1"/>
    <row r="38" spans="1:1" ht="21" customHeight="1"/>
    <row r="39" spans="1:1" ht="21" customHeight="1"/>
    <row r="40" spans="1:1" ht="21" customHeight="1"/>
    <row r="41" spans="1:1" ht="21" customHeight="1"/>
    <row r="42" spans="1:1" ht="21" customHeight="1"/>
    <row r="43" spans="1:1" ht="21" customHeight="1"/>
    <row r="44" spans="1:1" ht="21" customHeight="1"/>
    <row r="45" spans="1:1" ht="21" customHeight="1"/>
    <row r="46" spans="1:1" ht="21" customHeight="1"/>
    <row r="47" spans="1:1" ht="21" customHeight="1"/>
    <row r="48" spans="1:1"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sheetData>
  <mergeCells count="14">
    <mergeCell ref="E18:H18"/>
    <mergeCell ref="E19:H19"/>
    <mergeCell ref="E20:H20"/>
    <mergeCell ref="E25:H25"/>
    <mergeCell ref="G1:H1"/>
    <mergeCell ref="A4:H4"/>
    <mergeCell ref="G5:H5"/>
    <mergeCell ref="E6:G6"/>
    <mergeCell ref="D6:D7"/>
    <mergeCell ref="C6:C7"/>
    <mergeCell ref="B6:B7"/>
    <mergeCell ref="A6:A7"/>
    <mergeCell ref="H6:H7"/>
    <mergeCell ref="A2:B2"/>
  </mergeCells>
  <pageMargins left="0.25" right="0.25" top="0.25" bottom="0.25" header="0.31496062992126" footer="0.118110236220472"/>
  <pageSetup paperSize="9" orientation="landscape" verticalDpi="0" r:id="rId1"/>
  <headerFooter>
    <oddFooter>&amp;CTrang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120"/>
  <sheetViews>
    <sheetView topLeftCell="A4" workbookViewId="0">
      <selection activeCell="G13" sqref="G13"/>
    </sheetView>
  </sheetViews>
  <sheetFormatPr defaultColWidth="9.140625" defaultRowHeight="15.75"/>
  <cols>
    <col min="1" max="1" width="6.85546875" style="1" customWidth="1"/>
    <col min="2" max="2" width="49.140625" style="1" customWidth="1"/>
    <col min="3" max="5" width="15.140625" style="1" customWidth="1"/>
    <col min="6" max="6" width="25.42578125" style="1" customWidth="1"/>
    <col min="7" max="7" width="20.28515625" style="1" customWidth="1"/>
    <col min="8" max="16384" width="9.140625" style="1"/>
  </cols>
  <sheetData>
    <row r="1" spans="1:7" ht="19.5" customHeight="1">
      <c r="A1" s="168" t="s">
        <v>623</v>
      </c>
      <c r="F1" s="68" t="s">
        <v>270</v>
      </c>
    </row>
    <row r="2" spans="1:7" ht="21.75" customHeight="1">
      <c r="A2" s="468" t="s">
        <v>407</v>
      </c>
      <c r="B2" s="468"/>
      <c r="F2" s="149"/>
    </row>
    <row r="3" spans="1:7" ht="21.75" customHeight="1">
      <c r="A3" s="168"/>
      <c r="B3" s="168"/>
      <c r="F3" s="149"/>
    </row>
    <row r="4" spans="1:7" ht="22.5" customHeight="1">
      <c r="A4" s="455" t="s">
        <v>369</v>
      </c>
      <c r="B4" s="455"/>
      <c r="C4" s="455"/>
      <c r="D4" s="455"/>
      <c r="E4" s="455"/>
      <c r="F4" s="455"/>
    </row>
    <row r="5" spans="1:7" ht="18" customHeight="1">
      <c r="F5" s="150" t="s">
        <v>37</v>
      </c>
    </row>
    <row r="6" spans="1:7" ht="22.5" customHeight="1">
      <c r="A6" s="427" t="s">
        <v>25</v>
      </c>
      <c r="B6" s="427" t="s">
        <v>26</v>
      </c>
      <c r="C6" s="427" t="s">
        <v>2</v>
      </c>
      <c r="D6" s="427" t="s">
        <v>132</v>
      </c>
      <c r="E6" s="427"/>
      <c r="F6" s="427" t="s">
        <v>27</v>
      </c>
    </row>
    <row r="7" spans="1:7" ht="24" customHeight="1">
      <c r="A7" s="427"/>
      <c r="B7" s="427"/>
      <c r="C7" s="427"/>
      <c r="D7" s="118" t="s">
        <v>47</v>
      </c>
      <c r="E7" s="118" t="s">
        <v>48</v>
      </c>
      <c r="F7" s="427"/>
    </row>
    <row r="8" spans="1:7" s="5" customFormat="1" ht="20.100000000000001" customHeight="1">
      <c r="A8" s="152" t="s">
        <v>69</v>
      </c>
      <c r="B8" s="110" t="s">
        <v>239</v>
      </c>
      <c r="C8" s="110">
        <f>C9+C10</f>
        <v>31372.488082699998</v>
      </c>
      <c r="D8" s="110">
        <f>D9+D10</f>
        <v>25545.761220699998</v>
      </c>
      <c r="E8" s="110">
        <f>E9+E10</f>
        <v>5826.7268619999995</v>
      </c>
      <c r="F8" s="110"/>
    </row>
    <row r="9" spans="1:7" ht="20.100000000000001" customHeight="1">
      <c r="A9" s="109">
        <v>1</v>
      </c>
      <c r="B9" s="62" t="s">
        <v>240</v>
      </c>
      <c r="C9" s="114">
        <f>D9+E9</f>
        <v>3.6200000000000002E-4</v>
      </c>
      <c r="D9" s="229"/>
      <c r="E9" s="62">
        <f>362/1000000</f>
        <v>3.6200000000000002E-4</v>
      </c>
      <c r="F9" s="62"/>
    </row>
    <row r="10" spans="1:7" ht="20.100000000000001" customHeight="1">
      <c r="A10" s="78">
        <v>2</v>
      </c>
      <c r="B10" s="79" t="s">
        <v>370</v>
      </c>
      <c r="C10" s="11">
        <f>D10+E10</f>
        <v>31372.487720699999</v>
      </c>
      <c r="D10" s="79">
        <f>'BS 13'!F14</f>
        <v>25545.761220699998</v>
      </c>
      <c r="E10" s="79">
        <f>'BS 13'!G14</f>
        <v>5826.7264999999998</v>
      </c>
      <c r="F10" s="79"/>
      <c r="G10" s="138">
        <f>D10</f>
        <v>25545.761220699998</v>
      </c>
    </row>
    <row r="11" spans="1:7" s="5" customFormat="1" ht="20.100000000000001" customHeight="1">
      <c r="A11" s="152" t="s">
        <v>77</v>
      </c>
      <c r="B11" s="110" t="s">
        <v>241</v>
      </c>
      <c r="C11" s="110">
        <f>D11+E11</f>
        <v>27650.2992677</v>
      </c>
      <c r="D11" s="110">
        <f>D12+D13</f>
        <v>25365.0564677</v>
      </c>
      <c r="E11" s="110">
        <f>E12+E13</f>
        <v>2285.2428</v>
      </c>
      <c r="F11" s="231"/>
    </row>
    <row r="12" spans="1:7" ht="20.100000000000001" customHeight="1">
      <c r="A12" s="153">
        <v>1</v>
      </c>
      <c r="B12" s="42" t="s">
        <v>242</v>
      </c>
      <c r="C12" s="42">
        <f>D12+E12</f>
        <v>27485.649267699999</v>
      </c>
      <c r="D12" s="42">
        <v>25365.0564677</v>
      </c>
      <c r="E12" s="42">
        <v>2120.5927999999999</v>
      </c>
      <c r="F12" s="230"/>
      <c r="G12" s="138">
        <f>E12</f>
        <v>2120.5927999999999</v>
      </c>
    </row>
    <row r="13" spans="1:7" ht="20.100000000000001" customHeight="1">
      <c r="A13" s="153">
        <v>2</v>
      </c>
      <c r="B13" s="42" t="s">
        <v>115</v>
      </c>
      <c r="C13" s="42">
        <f>SUM(C14:C16)</f>
        <v>164.64999999999998</v>
      </c>
      <c r="D13" s="42"/>
      <c r="E13" s="42">
        <f>SUM(E14:E16)</f>
        <v>164.64999999999998</v>
      </c>
      <c r="F13" s="230"/>
      <c r="G13" s="138">
        <f>E12+D12</f>
        <v>27485.649267699999</v>
      </c>
    </row>
    <row r="14" spans="1:7" ht="20.100000000000001" customHeight="1">
      <c r="A14" s="19" t="s">
        <v>54</v>
      </c>
      <c r="B14" s="9" t="s">
        <v>106</v>
      </c>
      <c r="C14" s="9">
        <f>D14+E14</f>
        <v>19.922000000000001</v>
      </c>
      <c r="D14" s="9"/>
      <c r="E14" s="9">
        <f>'BS 09 (68)'!E50</f>
        <v>19.922000000000001</v>
      </c>
      <c r="F14" s="9"/>
    </row>
    <row r="15" spans="1:7" ht="20.100000000000001" customHeight="1">
      <c r="A15" s="19" t="s">
        <v>54</v>
      </c>
      <c r="B15" s="9" t="s">
        <v>110</v>
      </c>
      <c r="C15" s="9">
        <f t="shared" ref="C15:C16" si="0">D15+E15</f>
        <v>64.611999999999995</v>
      </c>
      <c r="D15" s="9"/>
      <c r="E15" s="9">
        <f>'BS 09 (68)'!E40</f>
        <v>64.611999999999995</v>
      </c>
      <c r="F15" s="9"/>
    </row>
    <row r="16" spans="1:7" ht="20.100000000000001" customHeight="1">
      <c r="A16" s="19" t="s">
        <v>54</v>
      </c>
      <c r="B16" s="9" t="s">
        <v>112</v>
      </c>
      <c r="C16" s="9">
        <f t="shared" si="0"/>
        <v>80.116</v>
      </c>
      <c r="D16" s="9"/>
      <c r="E16" s="9">
        <f>'BS 09 (68)'!E34</f>
        <v>80.116</v>
      </c>
      <c r="F16" s="9"/>
    </row>
    <row r="17" spans="1:7" s="5" customFormat="1" ht="20.100000000000001" customHeight="1">
      <c r="A17" s="152" t="s">
        <v>78</v>
      </c>
      <c r="B17" s="110" t="s">
        <v>243</v>
      </c>
      <c r="C17" s="110">
        <f>C18+C19</f>
        <v>3722.1888149999995</v>
      </c>
      <c r="D17" s="110">
        <f>D18+D19</f>
        <v>180.70475300000001</v>
      </c>
      <c r="E17" s="110">
        <f>E18+E19</f>
        <v>3541.4840619999995</v>
      </c>
      <c r="F17" s="110"/>
    </row>
    <row r="18" spans="1:7" ht="20.100000000000001" customHeight="1">
      <c r="A18" s="109">
        <v>1</v>
      </c>
      <c r="B18" s="62" t="s">
        <v>244</v>
      </c>
      <c r="C18" s="62">
        <f>D18+E18</f>
        <v>180.70475300000001</v>
      </c>
      <c r="D18" s="62">
        <v>180.70475300000001</v>
      </c>
      <c r="E18" s="62"/>
      <c r="F18" s="62"/>
    </row>
    <row r="19" spans="1:7" ht="20.100000000000001" customHeight="1">
      <c r="A19" s="20">
        <v>2</v>
      </c>
      <c r="B19" s="11" t="s">
        <v>245</v>
      </c>
      <c r="C19" s="11">
        <f>D19+E19</f>
        <v>3541.4840619999995</v>
      </c>
      <c r="D19" s="11"/>
      <c r="E19" s="11">
        <f>E8-E11</f>
        <v>3541.4840619999995</v>
      </c>
      <c r="F19" s="11"/>
    </row>
    <row r="20" spans="1:7" ht="15" customHeight="1">
      <c r="A20" s="56"/>
    </row>
    <row r="21" spans="1:7" ht="20.25" customHeight="1">
      <c r="A21" s="56"/>
      <c r="D21" s="471" t="s">
        <v>624</v>
      </c>
      <c r="E21" s="471"/>
      <c r="F21" s="471"/>
      <c r="G21" s="228"/>
    </row>
    <row r="22" spans="1:7" ht="20.25" customHeight="1">
      <c r="A22" s="56"/>
      <c r="D22" s="455" t="s">
        <v>378</v>
      </c>
      <c r="E22" s="455"/>
      <c r="F22" s="455"/>
      <c r="G22" s="455"/>
    </row>
    <row r="23" spans="1:7" ht="20.25" customHeight="1">
      <c r="A23" s="56"/>
      <c r="D23" s="455" t="s">
        <v>379</v>
      </c>
      <c r="E23" s="455"/>
      <c r="F23" s="455"/>
      <c r="G23" s="455"/>
    </row>
    <row r="24" spans="1:7" ht="20.25" customHeight="1">
      <c r="A24" s="56"/>
      <c r="E24" s="227"/>
      <c r="F24" s="227"/>
      <c r="G24" s="227"/>
    </row>
    <row r="25" spans="1:7" ht="20.25" customHeight="1">
      <c r="A25" s="56"/>
      <c r="E25" s="227"/>
      <c r="F25" s="227"/>
      <c r="G25" s="227"/>
    </row>
    <row r="26" spans="1:7" ht="20.25" customHeight="1">
      <c r="A26" s="56"/>
      <c r="E26" s="227"/>
      <c r="F26" s="227"/>
      <c r="G26" s="227"/>
    </row>
    <row r="27" spans="1:7" ht="20.25" customHeight="1">
      <c r="A27" s="56"/>
      <c r="E27" s="227"/>
      <c r="F27" s="227"/>
      <c r="G27" s="227"/>
    </row>
    <row r="28" spans="1:7" ht="20.25" customHeight="1">
      <c r="A28" s="56"/>
      <c r="D28" s="455" t="s">
        <v>380</v>
      </c>
      <c r="E28" s="455"/>
      <c r="F28" s="455"/>
      <c r="G28" s="455"/>
    </row>
    <row r="29" spans="1:7" ht="20.25" customHeight="1">
      <c r="A29" s="56"/>
    </row>
    <row r="30" spans="1:7" ht="20.25" customHeight="1">
      <c r="A30" s="56"/>
    </row>
    <row r="31" spans="1:7" ht="20.25" customHeight="1">
      <c r="A31" s="56"/>
    </row>
    <row r="32" spans="1:7" ht="20.25" customHeight="1">
      <c r="A32" s="56"/>
    </row>
    <row r="33" spans="1:1" ht="20.25" customHeight="1">
      <c r="A33" s="56"/>
    </row>
    <row r="34" spans="1:1" ht="20.25" customHeight="1">
      <c r="A34" s="56"/>
    </row>
    <row r="35" spans="1:1" ht="20.25" customHeight="1">
      <c r="A35" s="56"/>
    </row>
    <row r="36" spans="1:1" ht="20.25" customHeight="1">
      <c r="A36" s="56"/>
    </row>
    <row r="37" spans="1:1" ht="20.25" customHeight="1">
      <c r="A37" s="56"/>
    </row>
    <row r="38" spans="1:1" ht="20.25" customHeight="1">
      <c r="A38" s="56"/>
    </row>
    <row r="39" spans="1:1" ht="20.25" customHeight="1">
      <c r="A39" s="56"/>
    </row>
    <row r="40" spans="1:1" ht="20.25" customHeight="1">
      <c r="A40" s="56"/>
    </row>
    <row r="41" spans="1:1" ht="20.25" customHeight="1">
      <c r="A41" s="56"/>
    </row>
    <row r="42" spans="1:1" ht="20.25" customHeight="1">
      <c r="A42" s="56"/>
    </row>
    <row r="43" spans="1:1" ht="20.25" customHeight="1">
      <c r="A43" s="56"/>
    </row>
    <row r="44" spans="1:1" ht="20.25" customHeight="1">
      <c r="A44" s="56"/>
    </row>
    <row r="45" spans="1:1" ht="20.25" customHeight="1">
      <c r="A45" s="56"/>
    </row>
    <row r="46" spans="1:1" ht="20.25" customHeight="1">
      <c r="A46" s="56"/>
    </row>
    <row r="47" spans="1:1" ht="20.25" customHeight="1">
      <c r="A47" s="56"/>
    </row>
    <row r="48" spans="1:1" ht="20.25" customHeight="1">
      <c r="A48" s="56"/>
    </row>
    <row r="49" spans="1:1" ht="20.25" customHeight="1">
      <c r="A49" s="56"/>
    </row>
    <row r="50" spans="1:1" ht="20.25" customHeight="1">
      <c r="A50" s="56"/>
    </row>
    <row r="51" spans="1:1" ht="20.25" customHeight="1">
      <c r="A51" s="56"/>
    </row>
    <row r="52" spans="1:1" ht="20.25" customHeight="1">
      <c r="A52" s="56"/>
    </row>
    <row r="53" spans="1:1" ht="20.25" customHeight="1">
      <c r="A53" s="56"/>
    </row>
    <row r="54" spans="1:1" ht="20.25" customHeight="1">
      <c r="A54" s="56"/>
    </row>
    <row r="55" spans="1:1" ht="20.25" customHeight="1">
      <c r="A55" s="56"/>
    </row>
    <row r="56" spans="1:1" ht="20.25" customHeight="1">
      <c r="A56" s="56"/>
    </row>
    <row r="57" spans="1:1" ht="20.25" customHeight="1">
      <c r="A57" s="56"/>
    </row>
    <row r="58" spans="1:1" ht="20.25" customHeight="1">
      <c r="A58" s="56"/>
    </row>
    <row r="59" spans="1:1" ht="20.25" customHeight="1">
      <c r="A59" s="56"/>
    </row>
    <row r="60" spans="1:1" ht="20.25" customHeight="1">
      <c r="A60" s="56"/>
    </row>
    <row r="61" spans="1:1" ht="20.25" customHeight="1">
      <c r="A61" s="56"/>
    </row>
    <row r="62" spans="1:1" ht="20.25" customHeight="1">
      <c r="A62" s="56"/>
    </row>
    <row r="63" spans="1:1" ht="20.25" customHeight="1">
      <c r="A63" s="56"/>
    </row>
    <row r="64" spans="1:1" ht="20.25" customHeight="1">
      <c r="A64" s="56"/>
    </row>
    <row r="65" spans="1:1" ht="20.25" customHeight="1">
      <c r="A65" s="56"/>
    </row>
    <row r="66" spans="1:1" ht="20.25" customHeight="1">
      <c r="A66" s="56"/>
    </row>
    <row r="67" spans="1:1" ht="20.25" customHeight="1">
      <c r="A67" s="56"/>
    </row>
    <row r="68" spans="1:1" ht="20.25" customHeight="1">
      <c r="A68" s="56"/>
    </row>
    <row r="69" spans="1:1" ht="20.25" customHeight="1">
      <c r="A69" s="56"/>
    </row>
    <row r="70" spans="1:1" ht="20.25" customHeight="1">
      <c r="A70" s="56"/>
    </row>
    <row r="71" spans="1:1" ht="20.25" customHeight="1">
      <c r="A71" s="56"/>
    </row>
    <row r="72" spans="1:1" ht="20.25" customHeight="1">
      <c r="A72" s="56"/>
    </row>
    <row r="73" spans="1:1" ht="20.25" customHeight="1">
      <c r="A73" s="56"/>
    </row>
    <row r="74" spans="1:1" ht="20.25" customHeight="1">
      <c r="A74" s="56"/>
    </row>
    <row r="75" spans="1:1" ht="20.25" customHeight="1">
      <c r="A75" s="56"/>
    </row>
    <row r="76" spans="1:1" ht="20.25" customHeight="1">
      <c r="A76" s="56"/>
    </row>
    <row r="77" spans="1:1" ht="20.25" customHeight="1">
      <c r="A77" s="56"/>
    </row>
    <row r="78" spans="1:1" ht="20.25" customHeight="1">
      <c r="A78" s="56"/>
    </row>
    <row r="79" spans="1:1" ht="20.25" customHeight="1">
      <c r="A79" s="56"/>
    </row>
    <row r="80" spans="1:1" ht="20.25" customHeight="1">
      <c r="A80" s="56"/>
    </row>
    <row r="81" spans="1:1" ht="20.25" customHeight="1">
      <c r="A81" s="56"/>
    </row>
    <row r="82" spans="1:1" ht="20.25" customHeight="1">
      <c r="A82" s="56"/>
    </row>
    <row r="83" spans="1:1" ht="20.25" customHeight="1">
      <c r="A83" s="56"/>
    </row>
    <row r="84" spans="1:1" ht="20.25" customHeight="1">
      <c r="A84" s="56"/>
    </row>
    <row r="85" spans="1:1" ht="20.25" customHeight="1">
      <c r="A85" s="56"/>
    </row>
    <row r="86" spans="1:1" ht="20.25" customHeight="1">
      <c r="A86" s="56"/>
    </row>
    <row r="87" spans="1:1" ht="20.25" customHeight="1">
      <c r="A87" s="56"/>
    </row>
    <row r="88" spans="1:1" ht="20.25" customHeight="1">
      <c r="A88" s="56"/>
    </row>
    <row r="89" spans="1:1" ht="20.25" customHeight="1">
      <c r="A89" s="56"/>
    </row>
    <row r="90" spans="1:1" ht="20.25" customHeight="1">
      <c r="A90" s="56"/>
    </row>
    <row r="91" spans="1:1" ht="20.25" customHeight="1">
      <c r="A91" s="56"/>
    </row>
    <row r="92" spans="1:1" ht="20.25" customHeight="1">
      <c r="A92" s="56"/>
    </row>
    <row r="93" spans="1:1" ht="20.25" customHeight="1">
      <c r="A93" s="56"/>
    </row>
    <row r="94" spans="1:1" ht="20.25" customHeight="1">
      <c r="A94" s="56"/>
    </row>
    <row r="95" spans="1:1" ht="20.25" customHeight="1">
      <c r="A95" s="56"/>
    </row>
    <row r="96" spans="1:1" ht="20.25" customHeight="1">
      <c r="A96" s="56"/>
    </row>
    <row r="97" spans="1:1" ht="20.25" customHeight="1">
      <c r="A97" s="56"/>
    </row>
    <row r="98" spans="1:1" ht="20.25" customHeight="1">
      <c r="A98" s="56"/>
    </row>
    <row r="99" spans="1:1" ht="20.25" customHeight="1">
      <c r="A99" s="56"/>
    </row>
    <row r="100" spans="1:1" ht="20.25" customHeight="1">
      <c r="A100" s="56"/>
    </row>
    <row r="101" spans="1:1" ht="20.25" customHeight="1">
      <c r="A101" s="56"/>
    </row>
    <row r="102" spans="1:1" ht="20.25" customHeight="1">
      <c r="A102" s="56"/>
    </row>
    <row r="103" spans="1:1" ht="20.25" customHeight="1">
      <c r="A103" s="56"/>
    </row>
    <row r="104" spans="1:1" ht="20.25" customHeight="1">
      <c r="A104" s="56"/>
    </row>
    <row r="105" spans="1:1" ht="20.25" customHeight="1">
      <c r="A105" s="56"/>
    </row>
    <row r="106" spans="1:1" ht="20.25" customHeight="1">
      <c r="A106" s="56"/>
    </row>
    <row r="107" spans="1:1" ht="20.25" customHeight="1">
      <c r="A107" s="56"/>
    </row>
    <row r="108" spans="1:1" ht="20.25" customHeight="1">
      <c r="A108" s="56"/>
    </row>
    <row r="109" spans="1:1" ht="20.25" customHeight="1">
      <c r="A109" s="56"/>
    </row>
    <row r="110" spans="1:1" ht="20.25" customHeight="1">
      <c r="A110" s="56"/>
    </row>
    <row r="111" spans="1:1" ht="20.25" customHeight="1">
      <c r="A111" s="56"/>
    </row>
    <row r="112" spans="1:1" ht="20.25" customHeight="1">
      <c r="A112" s="56"/>
    </row>
    <row r="113" ht="18" customHeight="1"/>
    <row r="114" ht="18" customHeight="1"/>
    <row r="115" ht="18" customHeight="1"/>
    <row r="116" ht="18" customHeight="1"/>
    <row r="117" ht="18" customHeight="1"/>
    <row r="118" ht="18" customHeight="1"/>
    <row r="119" ht="18" customHeight="1"/>
    <row r="120" ht="18" customHeight="1"/>
  </sheetData>
  <mergeCells count="11">
    <mergeCell ref="A2:B2"/>
    <mergeCell ref="D22:G22"/>
    <mergeCell ref="D23:G23"/>
    <mergeCell ref="D28:G28"/>
    <mergeCell ref="B6:B7"/>
    <mergeCell ref="A6:A7"/>
    <mergeCell ref="A4:F4"/>
    <mergeCell ref="D21:F21"/>
    <mergeCell ref="D6:E6"/>
    <mergeCell ref="C6:C7"/>
    <mergeCell ref="F6:F7"/>
  </mergeCells>
  <pageMargins left="0.75" right="0.5" top="0.25" bottom="0.25" header="0.118110236220472" footer="0.118110236220472"/>
  <pageSetup paperSize="9" orientation="landscape" verticalDpi="0" r:id="rId1"/>
  <headerFooter>
    <oddFooter>&amp;CTrang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85"/>
  <sheetViews>
    <sheetView topLeftCell="C64" workbookViewId="0">
      <selection activeCell="R69" sqref="R69"/>
    </sheetView>
  </sheetViews>
  <sheetFormatPr defaultColWidth="9.140625" defaultRowHeight="15.75"/>
  <cols>
    <col min="1" max="1" width="5.140625" style="1" customWidth="1"/>
    <col min="2" max="2" width="31.42578125" style="1" customWidth="1"/>
    <col min="3" max="3" width="11" style="1" customWidth="1"/>
    <col min="4" max="4" width="8.140625" style="1" customWidth="1"/>
    <col min="5" max="5" width="10.28515625" style="1" customWidth="1"/>
    <col min="6" max="6" width="10.140625" style="1" customWidth="1"/>
    <col min="7" max="7" width="13.85546875" style="1" customWidth="1"/>
    <col min="8" max="8" width="14.140625" style="1" customWidth="1"/>
    <col min="9" max="9" width="11.140625" style="1" customWidth="1"/>
    <col min="10" max="11" width="10.85546875" style="1" customWidth="1"/>
    <col min="12" max="14" width="8.140625" style="1" customWidth="1"/>
    <col min="15" max="15" width="7.85546875" style="1" customWidth="1"/>
    <col min="16" max="16" width="0.28515625" style="1" hidden="1" customWidth="1"/>
    <col min="17" max="17" width="14.85546875" style="1" customWidth="1"/>
    <col min="18" max="18" width="16" style="1" customWidth="1"/>
    <col min="19" max="19" width="9.140625" style="1"/>
    <col min="20" max="20" width="17.7109375" style="1" customWidth="1"/>
    <col min="21" max="16384" width="9.140625" style="1"/>
  </cols>
  <sheetData>
    <row r="1" spans="1:20" ht="20.25" customHeight="1">
      <c r="A1" s="468" t="s">
        <v>376</v>
      </c>
      <c r="B1" s="468"/>
      <c r="N1" s="422" t="s">
        <v>271</v>
      </c>
      <c r="O1" s="422"/>
    </row>
    <row r="2" spans="1:20" ht="18" customHeight="1">
      <c r="A2" s="468" t="s">
        <v>377</v>
      </c>
      <c r="B2" s="468"/>
      <c r="N2" s="149"/>
      <c r="O2" s="149"/>
    </row>
    <row r="3" spans="1:20" ht="26.25" customHeight="1">
      <c r="A3" s="420" t="s">
        <v>371</v>
      </c>
      <c r="B3" s="420"/>
      <c r="C3" s="420"/>
      <c r="D3" s="420"/>
      <c r="E3" s="420"/>
      <c r="F3" s="420"/>
      <c r="G3" s="420"/>
      <c r="H3" s="420"/>
      <c r="I3" s="420"/>
      <c r="J3" s="420"/>
      <c r="K3" s="420"/>
      <c r="L3" s="420"/>
      <c r="M3" s="420"/>
      <c r="N3" s="420"/>
      <c r="O3" s="420"/>
    </row>
    <row r="4" spans="1:20" ht="15.75" customHeight="1">
      <c r="A4" s="55"/>
      <c r="B4" s="55"/>
      <c r="C4" s="55"/>
      <c r="D4" s="55"/>
      <c r="E4" s="55"/>
      <c r="F4" s="55"/>
      <c r="G4" s="55"/>
      <c r="H4" s="55"/>
      <c r="I4" s="55"/>
      <c r="J4" s="55"/>
      <c r="K4" s="55"/>
      <c r="L4" s="55"/>
      <c r="M4" s="55"/>
      <c r="N4" s="55"/>
      <c r="O4" s="55"/>
    </row>
    <row r="5" spans="1:20" ht="20.25" customHeight="1">
      <c r="M5" s="425" t="s">
        <v>37</v>
      </c>
      <c r="N5" s="425"/>
      <c r="O5" s="425"/>
    </row>
    <row r="6" spans="1:20" ht="28.5" customHeight="1">
      <c r="A6" s="473" t="s">
        <v>25</v>
      </c>
      <c r="B6" s="473" t="s">
        <v>26</v>
      </c>
      <c r="C6" s="473" t="s">
        <v>250</v>
      </c>
      <c r="D6" s="473"/>
      <c r="E6" s="473"/>
      <c r="F6" s="473" t="s">
        <v>252</v>
      </c>
      <c r="G6" s="473"/>
      <c r="H6" s="473"/>
      <c r="I6" s="473" t="s">
        <v>255</v>
      </c>
      <c r="J6" s="473"/>
      <c r="K6" s="473"/>
      <c r="L6" s="473"/>
      <c r="M6" s="473"/>
      <c r="N6" s="473"/>
      <c r="O6" s="473"/>
      <c r="R6" s="87"/>
    </row>
    <row r="7" spans="1:20" ht="28.5" customHeight="1">
      <c r="A7" s="473"/>
      <c r="B7" s="473"/>
      <c r="C7" s="472" t="s">
        <v>247</v>
      </c>
      <c r="D7" s="472" t="s">
        <v>251</v>
      </c>
      <c r="E7" s="472" t="s">
        <v>246</v>
      </c>
      <c r="F7" s="472" t="s">
        <v>247</v>
      </c>
      <c r="G7" s="472" t="s">
        <v>253</v>
      </c>
      <c r="H7" s="472" t="s">
        <v>254</v>
      </c>
      <c r="I7" s="474" t="s">
        <v>102</v>
      </c>
      <c r="J7" s="474" t="s">
        <v>256</v>
      </c>
      <c r="K7" s="474"/>
      <c r="L7" s="474"/>
      <c r="M7" s="474" t="s">
        <v>259</v>
      </c>
      <c r="N7" s="474"/>
      <c r="O7" s="474"/>
      <c r="R7" s="87"/>
    </row>
    <row r="8" spans="1:20" ht="30" customHeight="1">
      <c r="A8" s="473"/>
      <c r="B8" s="473"/>
      <c r="C8" s="472"/>
      <c r="D8" s="472"/>
      <c r="E8" s="472"/>
      <c r="F8" s="472"/>
      <c r="G8" s="472"/>
      <c r="H8" s="472"/>
      <c r="I8" s="474"/>
      <c r="J8" s="24" t="s">
        <v>247</v>
      </c>
      <c r="K8" s="24" t="s">
        <v>258</v>
      </c>
      <c r="L8" s="24" t="s">
        <v>257</v>
      </c>
      <c r="M8" s="24" t="s">
        <v>247</v>
      </c>
      <c r="N8" s="24" t="s">
        <v>258</v>
      </c>
      <c r="O8" s="24" t="s">
        <v>257</v>
      </c>
      <c r="R8" s="87"/>
    </row>
    <row r="9" spans="1:20" s="5" customFormat="1" ht="27" customHeight="1">
      <c r="A9" s="118" t="s">
        <v>69</v>
      </c>
      <c r="B9" s="235" t="s">
        <v>260</v>
      </c>
      <c r="C9" s="366">
        <f>C10+C11</f>
        <v>2626</v>
      </c>
      <c r="D9" s="366">
        <f t="shared" ref="D9:O9" si="0">D10+D11</f>
        <v>0</v>
      </c>
      <c r="E9" s="366">
        <f t="shared" si="0"/>
        <v>2626</v>
      </c>
      <c r="F9" s="366">
        <f t="shared" si="0"/>
        <v>2142.7909999999997</v>
      </c>
      <c r="G9" s="366">
        <f t="shared" si="0"/>
        <v>1710.5509999999999</v>
      </c>
      <c r="H9" s="366">
        <f>H10+H11</f>
        <v>432.24</v>
      </c>
      <c r="I9" s="366">
        <f t="shared" si="0"/>
        <v>483.209</v>
      </c>
      <c r="J9" s="366">
        <f t="shared" si="0"/>
        <v>483.209</v>
      </c>
      <c r="K9" s="366">
        <f t="shared" si="0"/>
        <v>87.76</v>
      </c>
      <c r="L9" s="366">
        <f t="shared" si="0"/>
        <v>395.44900000000001</v>
      </c>
      <c r="M9" s="366">
        <f t="shared" si="0"/>
        <v>0</v>
      </c>
      <c r="N9" s="366">
        <f t="shared" si="0"/>
        <v>0</v>
      </c>
      <c r="O9" s="366">
        <f t="shared" si="0"/>
        <v>0</v>
      </c>
      <c r="P9" s="77">
        <f>C9-F9</f>
        <v>483.20900000000029</v>
      </c>
      <c r="Q9" s="77"/>
      <c r="R9" s="89"/>
    </row>
    <row r="10" spans="1:20" s="5" customFormat="1" ht="54.75" customHeight="1">
      <c r="A10" s="233" t="s">
        <v>54</v>
      </c>
      <c r="B10" s="234" t="s">
        <v>649</v>
      </c>
      <c r="C10" s="367">
        <f>D10+E10</f>
        <v>2466</v>
      </c>
      <c r="D10" s="367"/>
      <c r="E10" s="367">
        <f>2266+700-500</f>
        <v>2466</v>
      </c>
      <c r="F10" s="367">
        <f>G10+H10</f>
        <v>2070.5509999999999</v>
      </c>
      <c r="G10" s="367">
        <v>1710.5509999999999</v>
      </c>
      <c r="H10" s="367">
        <v>360</v>
      </c>
      <c r="I10" s="367">
        <f>J10+M10</f>
        <v>395.44900000000001</v>
      </c>
      <c r="J10" s="367">
        <f>K10+L10</f>
        <v>395.44900000000001</v>
      </c>
      <c r="K10" s="367"/>
      <c r="L10" s="367">
        <v>395.44900000000001</v>
      </c>
      <c r="M10" s="367"/>
      <c r="N10" s="367"/>
      <c r="O10" s="367"/>
      <c r="P10" s="77"/>
      <c r="Q10" s="77">
        <f>H10</f>
        <v>360</v>
      </c>
      <c r="R10" s="89">
        <f>G10</f>
        <v>1710.5509999999999</v>
      </c>
      <c r="T10" s="5">
        <f>H10</f>
        <v>360</v>
      </c>
    </row>
    <row r="11" spans="1:20" s="5" customFormat="1" ht="45.75" customHeight="1">
      <c r="A11" s="236" t="s">
        <v>54</v>
      </c>
      <c r="B11" s="237" t="s">
        <v>654</v>
      </c>
      <c r="C11" s="368">
        <f>D11+E11</f>
        <v>160</v>
      </c>
      <c r="D11" s="368"/>
      <c r="E11" s="368">
        <v>160</v>
      </c>
      <c r="F11" s="368">
        <f t="shared" ref="F11:F12" si="1">G11+H11</f>
        <v>72.239999999999995</v>
      </c>
      <c r="G11" s="368"/>
      <c r="H11" s="368">
        <v>72.239999999999995</v>
      </c>
      <c r="I11" s="368">
        <f t="shared" ref="I11:I66" si="2">J11+M11</f>
        <v>87.76</v>
      </c>
      <c r="J11" s="368">
        <f>K11+L11</f>
        <v>87.76</v>
      </c>
      <c r="K11" s="368">
        <f>C11-F11</f>
        <v>87.76</v>
      </c>
      <c r="L11" s="368"/>
      <c r="M11" s="368"/>
      <c r="N11" s="368"/>
      <c r="O11" s="368"/>
      <c r="P11" s="77">
        <f t="shared" ref="P11:P67" si="3">C11-F11</f>
        <v>87.76</v>
      </c>
      <c r="Q11" s="77"/>
      <c r="R11" s="89"/>
      <c r="T11" s="5">
        <f>H11</f>
        <v>72.239999999999995</v>
      </c>
    </row>
    <row r="12" spans="1:20" s="5" customFormat="1" ht="27" customHeight="1">
      <c r="A12" s="118" t="s">
        <v>77</v>
      </c>
      <c r="B12" s="235" t="s">
        <v>261</v>
      </c>
      <c r="C12" s="366">
        <f>D12+E12</f>
        <v>34</v>
      </c>
      <c r="D12" s="366"/>
      <c r="E12" s="366">
        <v>34</v>
      </c>
      <c r="F12" s="366">
        <f t="shared" si="1"/>
        <v>34</v>
      </c>
      <c r="G12" s="366"/>
      <c r="H12" s="366">
        <v>34</v>
      </c>
      <c r="I12" s="366"/>
      <c r="J12" s="366"/>
      <c r="K12" s="366"/>
      <c r="L12" s="366"/>
      <c r="M12" s="366"/>
      <c r="N12" s="366"/>
      <c r="O12" s="369"/>
      <c r="P12" s="77">
        <f t="shared" si="3"/>
        <v>0</v>
      </c>
      <c r="Q12" s="77"/>
      <c r="R12" s="89"/>
      <c r="T12" s="5">
        <f>H12</f>
        <v>34</v>
      </c>
    </row>
    <row r="13" spans="1:20" s="5" customFormat="1" ht="45" customHeight="1">
      <c r="A13" s="118" t="s">
        <v>78</v>
      </c>
      <c r="B13" s="235" t="s">
        <v>645</v>
      </c>
      <c r="C13" s="366">
        <f>D13+E13</f>
        <v>33</v>
      </c>
      <c r="D13" s="366"/>
      <c r="E13" s="366">
        <v>33</v>
      </c>
      <c r="F13" s="366">
        <f>G13+H13</f>
        <v>33</v>
      </c>
      <c r="G13" s="366"/>
      <c r="H13" s="366">
        <v>33</v>
      </c>
      <c r="I13" s="366"/>
      <c r="J13" s="366"/>
      <c r="K13" s="366"/>
      <c r="L13" s="366"/>
      <c r="M13" s="366"/>
      <c r="N13" s="366"/>
      <c r="O13" s="369"/>
      <c r="P13" s="77">
        <f t="shared" si="3"/>
        <v>0</v>
      </c>
      <c r="Q13" s="77"/>
      <c r="R13" s="89"/>
      <c r="T13" s="5">
        <f>H13</f>
        <v>33</v>
      </c>
    </row>
    <row r="14" spans="1:20" s="5" customFormat="1" ht="27" customHeight="1">
      <c r="A14" s="118" t="s">
        <v>220</v>
      </c>
      <c r="B14" s="235" t="s">
        <v>262</v>
      </c>
      <c r="C14" s="366">
        <f>C15+C16+C17+C18+C19+C20+C21+C22+C23+C27+C28+C29+C30+C33+C34+C35+C36+C37+C38+C39+C40+C41+C42+C43+C44+C47+C48+C49+C50+C51+C52+C53+C54+C55+C56+C57+C58+C59+C60+C61+C62+C63+C64+C65+C66+C67</f>
        <v>95131.132800000007</v>
      </c>
      <c r="D14" s="366">
        <f>D15+D16+D17+D18+D19+D20+D21+D22+D23+D27+D28+D29+D30+D33+D34+D35+D36+D37+D38+D39+D40+D41+D42+D43+D44+D47+D48+D49+D50+D51+D52+D53+D54+D55+D56+D57+D58+D59+D60+D61+D62+D63+D64+D65+D66+D67</f>
        <v>887.55</v>
      </c>
      <c r="E14" s="366">
        <f>E15+E16+E17+E18+E19+E20+E21+E22+E23+E27+E28+E29+E30+E33+E34+E35+E36+E37+E38+E39+E40+E41+E42+E43+E44+E47+E48+E49+E50+E51+E52+E53+E54+E55+E56+E57+E58+E59+E60+E61+E62+E63+E64+E65+E66+E67</f>
        <v>94243.582800000004</v>
      </c>
      <c r="F14" s="366">
        <f t="shared" ref="F14" si="4">F15+F16+F17+F18+F19+F20+F21+F22+F23+F27+F28+F29+F30+F33+F34+F35+F36+F37+F38+F39+F40+F41+F42+F43+F44+F47+F48+F49+F50+F51+F52+F53+F54+F55+F56+F57+F58+F59+F60+F61+F62+F63+F64+F65+F66+F67</f>
        <v>74072.596235000019</v>
      </c>
      <c r="G14" s="366">
        <f>G15+G16+G17+G18+G19+G20+G21+G22+G23+G27+G28+G29+G30+G33+G34+G35+G36+G37+G38+G39+G40+G41+G42+G43+G44+G47+G48+G49+G50+G51+G52+G53+G54+G55+G56+G57+G58+G59+G60+G61+G62+G63+G64+G65+G66+G67</f>
        <v>52358.439234999998</v>
      </c>
      <c r="H14" s="366">
        <f>H15+H16+H17+H18+H19+H20+H21+H22+H23+H27+H28+H29+H30+H33+H34+H35+H36+H37+H38+H39+H40+H41+H42+H43+H44+H47+H48+H49+H50+H51+H52+H53+H54+H55+H56+H57+H58+H59+H60+H61+H62+H63+H64+H65+H66+H67</f>
        <v>21714.157000000003</v>
      </c>
      <c r="I14" s="366">
        <f t="shared" ref="I14" si="5">I15+I16+I17+I18+I19+I20+I21+I22+I23+I27+I28+I29+I30+I33+I34+I35+I36+I37+I38+I39+I40+I41+I42+I43+I44+I47+I48+I49+I50+I51+I52+I53+I54+I55+I56+I57+I58+I59+I60+I61+I62+I63+I64+I65+I66+I67</f>
        <v>21058.536565000002</v>
      </c>
      <c r="J14" s="366">
        <f t="shared" ref="J14" si="6">J15+J16+J17+J18+J19+J20+J21+J22+J23+J27+J28+J29+J30+J33+J34+J35+J36+J37+J38+J39+J40+J41+J42+J43+J44+J47+J48+J49+J50+J51+J52+J53+J54+J55+J56+J57+J58+J59+J60+J61+J62+J63+J64+J65+J66+J67</f>
        <v>20867.507565</v>
      </c>
      <c r="K14" s="366">
        <f t="shared" ref="K14" si="7">K15+K16+K17+K18+K19+K20+K21+K22+K23+K27+K28+K29+K30+K33+K34+K35+K36+K37+K38+K39+K40+K41+K42+K43+K44+K47+K48+K49+K50+K51+K52+K53+K54+K55+K56+K57+K58+K59+K60+K61+K62+K63+K64+K65+K66+K67</f>
        <v>20717.507565</v>
      </c>
      <c r="L14" s="366">
        <f t="shared" ref="L14" si="8">L15+L16+L17+L18+L19+L20+L21+L22+L23+L27+L28+L29+L30+L33+L34+L35+L36+L37+L38+L39+L40+L41+L42+L43+L44+L47+L48+L49+L50+L51+L52+L53+L54+L55+L56+L57+L58+L59+L60+L61+L62+L63+L64+L65+L66+L67</f>
        <v>150</v>
      </c>
      <c r="M14" s="366">
        <f t="shared" ref="M14" si="9">M15+M16+M17+M18+M19+M20+M21+M22+M23+M27+M28+M29+M30+M33+M34+M35+M36+M37+M38+M39+M40+M41+M42+M43+M44+M47+M48+M49+M50+M51+M52+M53+M54+M55+M56+M57+M58+M59+M60+M61+M62+M63+M64+M65+M66+M67</f>
        <v>191.029</v>
      </c>
      <c r="N14" s="366">
        <f t="shared" ref="N14" si="10">N15+N16+N17+N18+N19+N20+N21+N22+N23+N27+N28+N29+N30+N33+N34+N35+N36+N37+N38+N39+N40+N41+N42+N43+N44+N47+N48+N49+N50+N51+N52+N53+N54+N55+N56+N57+N58+N59+N60+N61+N62+N63+N64+N65+N66+N67</f>
        <v>8.2789999999999999</v>
      </c>
      <c r="O14" s="366">
        <f t="shared" ref="O14" si="11">O15+O16+O17+O18+O19+O20+O21+O22+O23+O27+O28+O29+O30+O33+O34+O35+O36+O37+O38+O39+O40+O41+O42+O43+O44+O47+O48+O49+O50+O51+O52+O53+O54+O55+O56+O57+O58+O59+O60+O61+O62+O63+O64+O65+O66+O67</f>
        <v>182.75</v>
      </c>
      <c r="P14" s="77">
        <f t="shared" si="3"/>
        <v>21058.536564999988</v>
      </c>
      <c r="Q14" s="77"/>
      <c r="R14" s="89"/>
    </row>
    <row r="15" spans="1:20" s="5" customFormat="1" ht="54" customHeight="1">
      <c r="A15" s="238">
        <v>1</v>
      </c>
      <c r="B15" s="234" t="s">
        <v>632</v>
      </c>
      <c r="C15" s="367">
        <f>D15+E15</f>
        <v>149.6</v>
      </c>
      <c r="D15" s="367"/>
      <c r="E15" s="367">
        <v>149.6</v>
      </c>
      <c r="F15" s="367">
        <f>G15+H15</f>
        <v>149.6</v>
      </c>
      <c r="G15" s="367"/>
      <c r="H15" s="367">
        <v>149.6</v>
      </c>
      <c r="I15" s="367"/>
      <c r="J15" s="367"/>
      <c r="K15" s="367"/>
      <c r="L15" s="367"/>
      <c r="M15" s="367"/>
      <c r="N15" s="367"/>
      <c r="O15" s="367"/>
      <c r="P15" s="77">
        <f t="shared" si="3"/>
        <v>0</v>
      </c>
      <c r="Q15" s="77"/>
      <c r="R15" s="89"/>
      <c r="T15" s="5">
        <f>H15</f>
        <v>149.6</v>
      </c>
    </row>
    <row r="16" spans="1:20" s="5" customFormat="1" ht="54" customHeight="1">
      <c r="A16" s="74">
        <v>2</v>
      </c>
      <c r="B16" s="75" t="s">
        <v>633</v>
      </c>
      <c r="C16" s="370">
        <f t="shared" ref="C16:C21" si="12">D16+E16</f>
        <v>221.74</v>
      </c>
      <c r="D16" s="370"/>
      <c r="E16" s="370">
        <v>221.74</v>
      </c>
      <c r="F16" s="370">
        <f t="shared" ref="F16:F23" si="13">G16+H16</f>
        <v>221.74</v>
      </c>
      <c r="G16" s="370"/>
      <c r="H16" s="370">
        <v>221.74</v>
      </c>
      <c r="I16" s="370"/>
      <c r="J16" s="370"/>
      <c r="K16" s="370"/>
      <c r="L16" s="370"/>
      <c r="M16" s="370"/>
      <c r="N16" s="370"/>
      <c r="O16" s="370"/>
      <c r="P16" s="77">
        <f t="shared" si="3"/>
        <v>0</v>
      </c>
      <c r="Q16" s="77"/>
      <c r="R16" s="89"/>
      <c r="T16" s="5">
        <f>H16</f>
        <v>221.74</v>
      </c>
    </row>
    <row r="17" spans="1:20" s="5" customFormat="1" ht="27" customHeight="1">
      <c r="A17" s="74">
        <v>3</v>
      </c>
      <c r="B17" s="75" t="s">
        <v>634</v>
      </c>
      <c r="C17" s="370">
        <f t="shared" si="12"/>
        <v>475.8</v>
      </c>
      <c r="D17" s="370"/>
      <c r="E17" s="370">
        <f>29.8+29.8+44.7+14.9+14.9+59.6+14.9+14.9+14.9+44.7+14.9+29.8+14.9+59.6+73.5</f>
        <v>475.8</v>
      </c>
      <c r="F17" s="370">
        <f t="shared" si="13"/>
        <v>475.8</v>
      </c>
      <c r="G17" s="370"/>
      <c r="H17" s="370">
        <f>29.8+29.8+44.7+14.9+14.9+59.6+14.9+14.9+14.9+44.7+14.9+29.8+14.9+59.6+73.5</f>
        <v>475.8</v>
      </c>
      <c r="I17" s="370"/>
      <c r="J17" s="370"/>
      <c r="K17" s="370"/>
      <c r="L17" s="370"/>
      <c r="M17" s="370"/>
      <c r="N17" s="370"/>
      <c r="O17" s="370"/>
      <c r="P17" s="77">
        <f t="shared" si="3"/>
        <v>0</v>
      </c>
      <c r="Q17" s="77"/>
      <c r="R17" s="89"/>
      <c r="T17" s="5">
        <f>H17</f>
        <v>475.8</v>
      </c>
    </row>
    <row r="18" spans="1:20" s="5" customFormat="1" ht="47.25" customHeight="1">
      <c r="A18" s="74">
        <v>4</v>
      </c>
      <c r="B18" s="75" t="s">
        <v>635</v>
      </c>
      <c r="C18" s="370">
        <f t="shared" si="12"/>
        <v>1904.27</v>
      </c>
      <c r="D18" s="370"/>
      <c r="E18" s="370">
        <v>1904.27</v>
      </c>
      <c r="F18" s="370">
        <f t="shared" si="13"/>
        <v>1904.27</v>
      </c>
      <c r="G18" s="370"/>
      <c r="H18" s="370">
        <v>1904.27</v>
      </c>
      <c r="I18" s="370"/>
      <c r="J18" s="370"/>
      <c r="K18" s="370"/>
      <c r="L18" s="370"/>
      <c r="M18" s="370"/>
      <c r="N18" s="370"/>
      <c r="O18" s="370"/>
      <c r="P18" s="77">
        <f t="shared" si="3"/>
        <v>0</v>
      </c>
      <c r="Q18" s="77"/>
      <c r="R18" s="89"/>
      <c r="T18" s="5">
        <f>H18</f>
        <v>1904.27</v>
      </c>
    </row>
    <row r="19" spans="1:20" s="5" customFormat="1" ht="68.25" customHeight="1">
      <c r="A19" s="74">
        <v>5</v>
      </c>
      <c r="B19" s="75" t="s">
        <v>636</v>
      </c>
      <c r="C19" s="370">
        <f t="shared" si="12"/>
        <v>57</v>
      </c>
      <c r="D19" s="370"/>
      <c r="E19" s="370">
        <v>57</v>
      </c>
      <c r="F19" s="370">
        <f t="shared" si="13"/>
        <v>0</v>
      </c>
      <c r="G19" s="370">
        <v>0</v>
      </c>
      <c r="H19" s="370">
        <v>0</v>
      </c>
      <c r="I19" s="370">
        <f t="shared" si="2"/>
        <v>57</v>
      </c>
      <c r="J19" s="370">
        <f t="shared" ref="J19:J66" si="14">K19+L19</f>
        <v>57</v>
      </c>
      <c r="K19" s="370">
        <f>C19-F19</f>
        <v>57</v>
      </c>
      <c r="L19" s="370"/>
      <c r="M19" s="370"/>
      <c r="N19" s="370"/>
      <c r="O19" s="370"/>
      <c r="P19" s="77">
        <f t="shared" si="3"/>
        <v>57</v>
      </c>
      <c r="Q19" s="77"/>
      <c r="R19" s="89"/>
    </row>
    <row r="20" spans="1:20" s="5" customFormat="1" ht="27" customHeight="1">
      <c r="A20" s="74">
        <v>6</v>
      </c>
      <c r="B20" s="75" t="s">
        <v>637</v>
      </c>
      <c r="C20" s="370">
        <f t="shared" si="12"/>
        <v>588.15300000000002</v>
      </c>
      <c r="D20" s="370"/>
      <c r="E20" s="370">
        <v>588.15300000000002</v>
      </c>
      <c r="F20" s="370">
        <f t="shared" si="13"/>
        <v>588.15300000000002</v>
      </c>
      <c r="G20" s="370"/>
      <c r="H20" s="370">
        <v>588.15300000000002</v>
      </c>
      <c r="I20" s="370">
        <f t="shared" si="2"/>
        <v>0</v>
      </c>
      <c r="J20" s="370">
        <f t="shared" si="14"/>
        <v>0</v>
      </c>
      <c r="K20" s="370">
        <f t="shared" ref="K20:K44" si="15">C20-F20</f>
        <v>0</v>
      </c>
      <c r="L20" s="370"/>
      <c r="M20" s="370"/>
      <c r="N20" s="370"/>
      <c r="O20" s="370"/>
      <c r="P20" s="77">
        <f t="shared" si="3"/>
        <v>0</v>
      </c>
      <c r="Q20" s="77"/>
      <c r="R20" s="89"/>
      <c r="T20" s="5">
        <f>H20</f>
        <v>588.15300000000002</v>
      </c>
    </row>
    <row r="21" spans="1:20" s="5" customFormat="1" ht="45.75" customHeight="1">
      <c r="A21" s="74">
        <v>7</v>
      </c>
      <c r="B21" s="75" t="s">
        <v>638</v>
      </c>
      <c r="C21" s="370">
        <f t="shared" si="12"/>
        <v>756</v>
      </c>
      <c r="D21" s="370"/>
      <c r="E21" s="370">
        <v>756</v>
      </c>
      <c r="F21" s="370">
        <f t="shared" si="13"/>
        <v>744.2</v>
      </c>
      <c r="G21" s="370"/>
      <c r="H21" s="370">
        <v>744.2</v>
      </c>
      <c r="I21" s="370">
        <f t="shared" si="2"/>
        <v>11.799999999999955</v>
      </c>
      <c r="J21" s="370">
        <f t="shared" si="14"/>
        <v>11.799999999999955</v>
      </c>
      <c r="K21" s="370">
        <f t="shared" si="15"/>
        <v>11.799999999999955</v>
      </c>
      <c r="L21" s="370"/>
      <c r="M21" s="370"/>
      <c r="N21" s="370"/>
      <c r="O21" s="370"/>
      <c r="P21" s="77">
        <f t="shared" si="3"/>
        <v>11.799999999999955</v>
      </c>
      <c r="Q21" s="77"/>
      <c r="R21" s="89"/>
      <c r="T21" s="5">
        <f>H21</f>
        <v>744.2</v>
      </c>
    </row>
    <row r="22" spans="1:20" s="5" customFormat="1" ht="60" customHeight="1">
      <c r="A22" s="74">
        <v>8</v>
      </c>
      <c r="B22" s="75" t="s">
        <v>639</v>
      </c>
      <c r="C22" s="370">
        <f t="shared" ref="C22:C67" si="16">D22+E22</f>
        <v>158</v>
      </c>
      <c r="D22" s="370"/>
      <c r="E22" s="370">
        <v>158</v>
      </c>
      <c r="F22" s="370">
        <f t="shared" si="13"/>
        <v>15</v>
      </c>
      <c r="G22" s="370"/>
      <c r="H22" s="370">
        <v>15</v>
      </c>
      <c r="I22" s="370">
        <f t="shared" si="2"/>
        <v>143</v>
      </c>
      <c r="J22" s="370">
        <f t="shared" si="14"/>
        <v>143</v>
      </c>
      <c r="K22" s="370">
        <f>C22-F22</f>
        <v>143</v>
      </c>
      <c r="L22" s="370"/>
      <c r="M22" s="370"/>
      <c r="N22" s="370"/>
      <c r="O22" s="370"/>
      <c r="P22" s="77">
        <f t="shared" si="3"/>
        <v>143</v>
      </c>
      <c r="Q22" s="77"/>
      <c r="R22" s="89"/>
      <c r="T22" s="5">
        <f>H22</f>
        <v>15</v>
      </c>
    </row>
    <row r="23" spans="1:20" s="5" customFormat="1" ht="56.25" customHeight="1">
      <c r="A23" s="74">
        <v>9</v>
      </c>
      <c r="B23" s="75" t="s">
        <v>640</v>
      </c>
      <c r="C23" s="370">
        <f t="shared" si="16"/>
        <v>33000</v>
      </c>
      <c r="D23" s="370"/>
      <c r="E23" s="370">
        <v>33000</v>
      </c>
      <c r="F23" s="370">
        <f t="shared" si="13"/>
        <v>23386.039000000001</v>
      </c>
      <c r="G23" s="370">
        <v>20722.667000000001</v>
      </c>
      <c r="H23" s="370">
        <v>2663.3719999999998</v>
      </c>
      <c r="I23" s="370">
        <f t="shared" si="2"/>
        <v>9613.9609999999993</v>
      </c>
      <c r="J23" s="370">
        <f t="shared" si="14"/>
        <v>9613.9609999999993</v>
      </c>
      <c r="K23" s="370">
        <f>C23-F23</f>
        <v>9613.9609999999993</v>
      </c>
      <c r="L23" s="370"/>
      <c r="M23" s="370"/>
      <c r="N23" s="370"/>
      <c r="O23" s="370"/>
      <c r="P23" s="292">
        <f>C23-F23</f>
        <v>9613.9609999999993</v>
      </c>
      <c r="Q23" s="292"/>
      <c r="R23" s="89"/>
      <c r="T23" s="5">
        <f>H23</f>
        <v>2663.3719999999998</v>
      </c>
    </row>
    <row r="24" spans="1:20" s="5" customFormat="1" ht="41.25" customHeight="1">
      <c r="A24" s="76" t="s">
        <v>641</v>
      </c>
      <c r="B24" s="75" t="s">
        <v>570</v>
      </c>
      <c r="C24" s="370">
        <f t="shared" si="16"/>
        <v>0</v>
      </c>
      <c r="D24" s="370"/>
      <c r="E24" s="370"/>
      <c r="F24" s="370">
        <f t="shared" ref="F24:F67" si="17">G24+H24</f>
        <v>0</v>
      </c>
      <c r="G24" s="370"/>
      <c r="H24" s="370"/>
      <c r="I24" s="370">
        <f t="shared" si="2"/>
        <v>997.60599999999999</v>
      </c>
      <c r="J24" s="370">
        <f t="shared" si="14"/>
        <v>997.60599999999999</v>
      </c>
      <c r="K24" s="370">
        <v>997.60599999999999</v>
      </c>
      <c r="L24" s="370"/>
      <c r="M24" s="370"/>
      <c r="N24" s="370"/>
      <c r="O24" s="370"/>
      <c r="P24" s="291"/>
      <c r="Q24" s="291"/>
      <c r="R24" s="89"/>
    </row>
    <row r="25" spans="1:20" s="5" customFormat="1" ht="40.5" customHeight="1">
      <c r="A25" s="76" t="s">
        <v>54</v>
      </c>
      <c r="B25" s="75" t="s">
        <v>606</v>
      </c>
      <c r="C25" s="370">
        <f t="shared" si="16"/>
        <v>0</v>
      </c>
      <c r="D25" s="370"/>
      <c r="E25" s="370"/>
      <c r="F25" s="370">
        <f t="shared" si="17"/>
        <v>0</v>
      </c>
      <c r="G25" s="370"/>
      <c r="H25" s="370"/>
      <c r="I25" s="370">
        <f t="shared" si="2"/>
        <v>3616.355</v>
      </c>
      <c r="J25" s="370">
        <f t="shared" si="14"/>
        <v>3616.355</v>
      </c>
      <c r="K25" s="370">
        <v>3616.355</v>
      </c>
      <c r="L25" s="370"/>
      <c r="M25" s="370"/>
      <c r="N25" s="370"/>
      <c r="O25" s="370"/>
      <c r="P25" s="291"/>
      <c r="Q25" s="291"/>
      <c r="R25" s="89"/>
    </row>
    <row r="26" spans="1:20" s="5" customFormat="1" ht="47.25" customHeight="1">
      <c r="A26" s="76" t="s">
        <v>54</v>
      </c>
      <c r="B26" s="75" t="s">
        <v>584</v>
      </c>
      <c r="C26" s="370">
        <f t="shared" si="16"/>
        <v>0</v>
      </c>
      <c r="D26" s="370"/>
      <c r="E26" s="370"/>
      <c r="F26" s="370">
        <f t="shared" si="17"/>
        <v>0</v>
      </c>
      <c r="G26" s="370"/>
      <c r="H26" s="370"/>
      <c r="I26" s="370">
        <f t="shared" si="2"/>
        <v>5000</v>
      </c>
      <c r="J26" s="370">
        <f t="shared" si="14"/>
        <v>5000</v>
      </c>
      <c r="K26" s="370">
        <v>5000</v>
      </c>
      <c r="L26" s="370"/>
      <c r="M26" s="370"/>
      <c r="N26" s="370"/>
      <c r="O26" s="370"/>
      <c r="P26" s="77">
        <f t="shared" si="3"/>
        <v>0</v>
      </c>
      <c r="Q26" s="77"/>
      <c r="R26" s="89"/>
    </row>
    <row r="27" spans="1:20" s="5" customFormat="1" ht="49.5" customHeight="1">
      <c r="A27" s="74">
        <v>10</v>
      </c>
      <c r="B27" s="75" t="s">
        <v>642</v>
      </c>
      <c r="C27" s="370">
        <f t="shared" si="16"/>
        <v>87.165000000000006</v>
      </c>
      <c r="D27" s="370"/>
      <c r="E27" s="370">
        <v>87.165000000000006</v>
      </c>
      <c r="F27" s="370">
        <f t="shared" si="17"/>
        <v>87.165000000000006</v>
      </c>
      <c r="G27" s="370"/>
      <c r="H27" s="370">
        <v>87.165000000000006</v>
      </c>
      <c r="I27" s="370"/>
      <c r="J27" s="370"/>
      <c r="K27" s="370"/>
      <c r="L27" s="370"/>
      <c r="M27" s="370"/>
      <c r="N27" s="370"/>
      <c r="O27" s="370"/>
      <c r="P27" s="77">
        <f t="shared" si="3"/>
        <v>0</v>
      </c>
      <c r="Q27" s="77"/>
      <c r="R27" s="89"/>
      <c r="T27" s="5">
        <f>H27</f>
        <v>87.165000000000006</v>
      </c>
    </row>
    <row r="28" spans="1:20" s="5" customFormat="1" ht="46.5" customHeight="1">
      <c r="A28" s="74">
        <v>11</v>
      </c>
      <c r="B28" s="75" t="s">
        <v>643</v>
      </c>
      <c r="C28" s="370">
        <f t="shared" si="16"/>
        <v>6002</v>
      </c>
      <c r="D28" s="370"/>
      <c r="E28" s="370">
        <v>6002</v>
      </c>
      <c r="F28" s="370">
        <f t="shared" si="17"/>
        <v>5489</v>
      </c>
      <c r="G28" s="370"/>
      <c r="H28" s="370">
        <v>5489</v>
      </c>
      <c r="I28" s="370">
        <f t="shared" si="2"/>
        <v>513</v>
      </c>
      <c r="J28" s="370">
        <f t="shared" si="14"/>
        <v>513</v>
      </c>
      <c r="K28" s="370">
        <f t="shared" si="15"/>
        <v>513</v>
      </c>
      <c r="L28" s="370"/>
      <c r="M28" s="370"/>
      <c r="N28" s="370"/>
      <c r="O28" s="370"/>
      <c r="P28" s="77">
        <f t="shared" si="3"/>
        <v>513</v>
      </c>
      <c r="Q28" s="77"/>
      <c r="R28" s="89"/>
      <c r="T28" s="5">
        <f>H28</f>
        <v>5489</v>
      </c>
    </row>
    <row r="29" spans="1:20" s="5" customFormat="1" ht="70.5" customHeight="1">
      <c r="A29" s="74">
        <v>12</v>
      </c>
      <c r="B29" s="75" t="s">
        <v>644</v>
      </c>
      <c r="C29" s="370">
        <f t="shared" si="16"/>
        <v>600</v>
      </c>
      <c r="D29" s="370"/>
      <c r="E29" s="370">
        <v>600</v>
      </c>
      <c r="F29" s="370">
        <f t="shared" si="17"/>
        <v>600</v>
      </c>
      <c r="G29" s="370"/>
      <c r="H29" s="370">
        <v>600</v>
      </c>
      <c r="I29" s="370"/>
      <c r="J29" s="370"/>
      <c r="K29" s="370"/>
      <c r="L29" s="370"/>
      <c r="M29" s="370"/>
      <c r="N29" s="370"/>
      <c r="O29" s="370"/>
      <c r="P29" s="77">
        <f t="shared" si="3"/>
        <v>0</v>
      </c>
      <c r="Q29" s="77"/>
      <c r="R29" s="89"/>
      <c r="T29" s="5">
        <f>H29</f>
        <v>600</v>
      </c>
    </row>
    <row r="30" spans="1:20" s="5" customFormat="1" ht="58.5" customHeight="1">
      <c r="A30" s="74">
        <v>13</v>
      </c>
      <c r="B30" s="75" t="s">
        <v>646</v>
      </c>
      <c r="C30" s="370">
        <f t="shared" si="16"/>
        <v>9000</v>
      </c>
      <c r="D30" s="370"/>
      <c r="E30" s="370">
        <v>9000</v>
      </c>
      <c r="F30" s="370">
        <f t="shared" si="17"/>
        <v>9000</v>
      </c>
      <c r="G30" s="370">
        <v>9000</v>
      </c>
      <c r="H30" s="370"/>
      <c r="I30" s="370"/>
      <c r="J30" s="370"/>
      <c r="K30" s="370"/>
      <c r="L30" s="370"/>
      <c r="M30" s="370"/>
      <c r="N30" s="370"/>
      <c r="O30" s="370"/>
      <c r="P30" s="77">
        <f t="shared" si="3"/>
        <v>0</v>
      </c>
      <c r="Q30" s="77"/>
      <c r="R30" s="87">
        <f>G30</f>
        <v>9000</v>
      </c>
    </row>
    <row r="31" spans="1:20" s="5" customFormat="1" ht="27" customHeight="1">
      <c r="A31" s="74"/>
      <c r="B31" s="75" t="s">
        <v>647</v>
      </c>
      <c r="C31" s="370">
        <f t="shared" si="16"/>
        <v>0</v>
      </c>
      <c r="D31" s="370"/>
      <c r="E31" s="370"/>
      <c r="F31" s="370">
        <f t="shared" si="17"/>
        <v>5000</v>
      </c>
      <c r="G31" s="370">
        <v>5000</v>
      </c>
      <c r="H31" s="370"/>
      <c r="I31" s="370"/>
      <c r="J31" s="370"/>
      <c r="K31" s="370"/>
      <c r="L31" s="370"/>
      <c r="M31" s="370"/>
      <c r="N31" s="370"/>
      <c r="O31" s="370"/>
      <c r="P31" s="77">
        <f t="shared" si="3"/>
        <v>-5000</v>
      </c>
      <c r="Q31" s="77"/>
      <c r="R31" s="89"/>
    </row>
    <row r="32" spans="1:20" s="5" customFormat="1" ht="27" customHeight="1">
      <c r="A32" s="74"/>
      <c r="B32" s="75" t="s">
        <v>648</v>
      </c>
      <c r="C32" s="370">
        <f t="shared" si="16"/>
        <v>0</v>
      </c>
      <c r="D32" s="370"/>
      <c r="E32" s="370"/>
      <c r="F32" s="370">
        <f t="shared" si="17"/>
        <v>4000</v>
      </c>
      <c r="G32" s="370">
        <v>4000</v>
      </c>
      <c r="H32" s="370"/>
      <c r="I32" s="370"/>
      <c r="J32" s="370"/>
      <c r="K32" s="370"/>
      <c r="L32" s="370"/>
      <c r="M32" s="370"/>
      <c r="N32" s="370"/>
      <c r="O32" s="370"/>
      <c r="P32" s="77">
        <f t="shared" si="3"/>
        <v>-4000</v>
      </c>
      <c r="Q32" s="77"/>
      <c r="R32" s="89"/>
    </row>
    <row r="33" spans="1:20" s="5" customFormat="1" ht="27" customHeight="1">
      <c r="A33" s="74">
        <v>14</v>
      </c>
      <c r="B33" s="75" t="s">
        <v>650</v>
      </c>
      <c r="C33" s="370">
        <f t="shared" si="16"/>
        <v>1877</v>
      </c>
      <c r="D33" s="370"/>
      <c r="E33" s="370">
        <v>1877</v>
      </c>
      <c r="F33" s="370">
        <f t="shared" si="17"/>
        <v>1877</v>
      </c>
      <c r="G33" s="370"/>
      <c r="H33" s="370">
        <v>1877</v>
      </c>
      <c r="I33" s="370"/>
      <c r="J33" s="370"/>
      <c r="K33" s="370"/>
      <c r="L33" s="370"/>
      <c r="M33" s="370"/>
      <c r="N33" s="370"/>
      <c r="O33" s="370"/>
      <c r="P33" s="77">
        <f t="shared" si="3"/>
        <v>0</v>
      </c>
      <c r="Q33" s="77"/>
      <c r="R33" s="89"/>
      <c r="T33" s="5">
        <f>H33</f>
        <v>1877</v>
      </c>
    </row>
    <row r="34" spans="1:20" s="5" customFormat="1" ht="48.75" customHeight="1">
      <c r="A34" s="74">
        <v>15</v>
      </c>
      <c r="B34" s="75" t="s">
        <v>651</v>
      </c>
      <c r="C34" s="370">
        <f t="shared" si="16"/>
        <v>1.222</v>
      </c>
      <c r="D34" s="370"/>
      <c r="E34" s="370">
        <v>1.222</v>
      </c>
      <c r="F34" s="370">
        <f t="shared" si="17"/>
        <v>0</v>
      </c>
      <c r="G34" s="370"/>
      <c r="H34" s="370"/>
      <c r="I34" s="370">
        <f t="shared" si="2"/>
        <v>1.222</v>
      </c>
      <c r="J34" s="370">
        <f t="shared" si="14"/>
        <v>1.222</v>
      </c>
      <c r="K34" s="370">
        <f t="shared" si="15"/>
        <v>1.222</v>
      </c>
      <c r="L34" s="370"/>
      <c r="M34" s="370"/>
      <c r="N34" s="370"/>
      <c r="O34" s="370"/>
      <c r="P34" s="77">
        <f t="shared" si="3"/>
        <v>1.222</v>
      </c>
      <c r="Q34" s="77"/>
      <c r="R34" s="89"/>
    </row>
    <row r="35" spans="1:20" s="5" customFormat="1" ht="53.25" customHeight="1">
      <c r="A35" s="74">
        <v>16</v>
      </c>
      <c r="B35" s="75" t="s">
        <v>652</v>
      </c>
      <c r="C35" s="370">
        <f t="shared" si="16"/>
        <v>650</v>
      </c>
      <c r="D35" s="370"/>
      <c r="E35" s="370">
        <v>650</v>
      </c>
      <c r="F35" s="370">
        <f>G35+H35</f>
        <v>598.952</v>
      </c>
      <c r="G35" s="370">
        <v>598.952</v>
      </c>
      <c r="H35" s="370"/>
      <c r="I35" s="370">
        <f t="shared" si="2"/>
        <v>51.048000000000002</v>
      </c>
      <c r="J35" s="370">
        <f t="shared" si="14"/>
        <v>51.048000000000002</v>
      </c>
      <c r="K35" s="370">
        <f>C35-F35</f>
        <v>51.048000000000002</v>
      </c>
      <c r="L35" s="370"/>
      <c r="M35" s="370"/>
      <c r="N35" s="370"/>
      <c r="O35" s="370"/>
      <c r="P35" s="77">
        <f t="shared" si="3"/>
        <v>51.048000000000002</v>
      </c>
      <c r="Q35" s="77"/>
      <c r="R35" s="89"/>
    </row>
    <row r="36" spans="1:20" s="5" customFormat="1" ht="51" customHeight="1">
      <c r="A36" s="74">
        <v>17</v>
      </c>
      <c r="B36" s="75" t="s">
        <v>653</v>
      </c>
      <c r="C36" s="370">
        <f t="shared" si="16"/>
        <v>96.82</v>
      </c>
      <c r="D36" s="370"/>
      <c r="E36" s="370">
        <v>96.82</v>
      </c>
      <c r="F36" s="370">
        <f t="shared" si="17"/>
        <v>96.82</v>
      </c>
      <c r="G36" s="370"/>
      <c r="H36" s="370">
        <v>96.82</v>
      </c>
      <c r="I36" s="370"/>
      <c r="J36" s="370"/>
      <c r="K36" s="370"/>
      <c r="L36" s="370"/>
      <c r="M36" s="370"/>
      <c r="N36" s="370"/>
      <c r="O36" s="370"/>
      <c r="P36" s="77">
        <f t="shared" si="3"/>
        <v>0</v>
      </c>
      <c r="Q36" s="77"/>
      <c r="R36" s="89"/>
      <c r="T36" s="5">
        <f t="shared" ref="T36:T42" si="18">H36</f>
        <v>96.82</v>
      </c>
    </row>
    <row r="37" spans="1:20" s="5" customFormat="1" ht="27" customHeight="1">
      <c r="A37" s="74">
        <v>18</v>
      </c>
      <c r="B37" s="75" t="s">
        <v>655</v>
      </c>
      <c r="C37" s="370">
        <f t="shared" si="16"/>
        <v>148</v>
      </c>
      <c r="D37" s="370"/>
      <c r="E37" s="370">
        <v>148</v>
      </c>
      <c r="F37" s="370">
        <f t="shared" si="17"/>
        <v>148</v>
      </c>
      <c r="G37" s="370"/>
      <c r="H37" s="370">
        <v>148</v>
      </c>
      <c r="I37" s="370"/>
      <c r="J37" s="370"/>
      <c r="K37" s="370"/>
      <c r="L37" s="370"/>
      <c r="M37" s="370"/>
      <c r="N37" s="370"/>
      <c r="O37" s="370"/>
      <c r="P37" s="77">
        <f t="shared" si="3"/>
        <v>0</v>
      </c>
      <c r="Q37" s="77"/>
      <c r="R37" s="89"/>
      <c r="T37" s="5">
        <f t="shared" si="18"/>
        <v>148</v>
      </c>
    </row>
    <row r="38" spans="1:20" s="5" customFormat="1" ht="40.5" customHeight="1">
      <c r="A38" s="74">
        <v>19</v>
      </c>
      <c r="B38" s="75" t="s">
        <v>656</v>
      </c>
      <c r="C38" s="370">
        <f t="shared" si="16"/>
        <v>4465.1729999999998</v>
      </c>
      <c r="D38" s="370"/>
      <c r="E38" s="370">
        <v>4465.1729999999998</v>
      </c>
      <c r="F38" s="370">
        <f t="shared" si="17"/>
        <v>2540.8150000000001</v>
      </c>
      <c r="G38" s="370"/>
      <c r="H38" s="370">
        <v>2540.8150000000001</v>
      </c>
      <c r="I38" s="370">
        <f t="shared" si="2"/>
        <v>1924.3579999999997</v>
      </c>
      <c r="J38" s="370">
        <f t="shared" si="14"/>
        <v>1924.3579999999997</v>
      </c>
      <c r="K38" s="370">
        <f t="shared" si="15"/>
        <v>1924.3579999999997</v>
      </c>
      <c r="L38" s="370"/>
      <c r="M38" s="370"/>
      <c r="N38" s="370"/>
      <c r="O38" s="370"/>
      <c r="P38" s="77">
        <f t="shared" si="3"/>
        <v>1924.3579999999997</v>
      </c>
      <c r="Q38" s="77"/>
      <c r="R38" s="89"/>
      <c r="T38" s="5">
        <f t="shared" si="18"/>
        <v>2540.8150000000001</v>
      </c>
    </row>
    <row r="39" spans="1:20" s="5" customFormat="1" ht="44.25" customHeight="1">
      <c r="A39" s="74">
        <v>20</v>
      </c>
      <c r="B39" s="75" t="s">
        <v>657</v>
      </c>
      <c r="C39" s="370">
        <f t="shared" si="16"/>
        <v>40</v>
      </c>
      <c r="D39" s="370"/>
      <c r="E39" s="370">
        <v>40</v>
      </c>
      <c r="F39" s="370">
        <f t="shared" si="17"/>
        <v>40</v>
      </c>
      <c r="G39" s="370"/>
      <c r="H39" s="370">
        <v>40</v>
      </c>
      <c r="I39" s="370"/>
      <c r="J39" s="370"/>
      <c r="K39" s="370"/>
      <c r="L39" s="370"/>
      <c r="M39" s="370"/>
      <c r="N39" s="370"/>
      <c r="O39" s="370"/>
      <c r="P39" s="77">
        <f t="shared" si="3"/>
        <v>0</v>
      </c>
      <c r="Q39" s="77"/>
      <c r="R39" s="89"/>
      <c r="T39" s="5">
        <f t="shared" si="18"/>
        <v>40</v>
      </c>
    </row>
    <row r="40" spans="1:20" s="5" customFormat="1" ht="49.5" customHeight="1">
      <c r="A40" s="74">
        <v>21</v>
      </c>
      <c r="B40" s="75" t="s">
        <v>658</v>
      </c>
      <c r="C40" s="370">
        <f t="shared" si="16"/>
        <v>90</v>
      </c>
      <c r="D40" s="370"/>
      <c r="E40" s="370">
        <v>90</v>
      </c>
      <c r="F40" s="370">
        <f t="shared" si="17"/>
        <v>90</v>
      </c>
      <c r="G40" s="370"/>
      <c r="H40" s="370">
        <v>90</v>
      </c>
      <c r="I40" s="370"/>
      <c r="J40" s="370"/>
      <c r="K40" s="370"/>
      <c r="L40" s="370"/>
      <c r="M40" s="370"/>
      <c r="N40" s="370"/>
      <c r="O40" s="370"/>
      <c r="P40" s="77">
        <f t="shared" si="3"/>
        <v>0</v>
      </c>
      <c r="Q40" s="77"/>
      <c r="R40" s="89"/>
      <c r="T40" s="5">
        <f t="shared" si="18"/>
        <v>90</v>
      </c>
    </row>
    <row r="41" spans="1:20" s="5" customFormat="1" ht="36" customHeight="1">
      <c r="A41" s="74">
        <v>22</v>
      </c>
      <c r="B41" s="75" t="s">
        <v>659</v>
      </c>
      <c r="C41" s="370">
        <f>D41+E41</f>
        <v>866.024</v>
      </c>
      <c r="D41" s="370"/>
      <c r="E41" s="370">
        <f>92.6+620.674+152.75</f>
        <v>866.024</v>
      </c>
      <c r="F41" s="370">
        <f t="shared" si="17"/>
        <v>713.274</v>
      </c>
      <c r="G41" s="370"/>
      <c r="H41" s="370">
        <f>92.6+620.674</f>
        <v>713.274</v>
      </c>
      <c r="I41" s="370">
        <f t="shared" si="2"/>
        <v>152.75</v>
      </c>
      <c r="J41" s="370">
        <f t="shared" si="14"/>
        <v>0</v>
      </c>
      <c r="K41" s="370"/>
      <c r="L41" s="370"/>
      <c r="M41" s="370">
        <f>N41+O41</f>
        <v>152.75</v>
      </c>
      <c r="N41" s="370"/>
      <c r="O41" s="370">
        <v>152.75</v>
      </c>
      <c r="P41" s="77">
        <f t="shared" si="3"/>
        <v>152.75</v>
      </c>
      <c r="Q41" s="77"/>
      <c r="R41" s="89"/>
      <c r="T41" s="5">
        <f t="shared" si="18"/>
        <v>713.274</v>
      </c>
    </row>
    <row r="42" spans="1:20" s="5" customFormat="1" ht="47.25" customHeight="1">
      <c r="A42" s="74">
        <v>23</v>
      </c>
      <c r="B42" s="75" t="s">
        <v>660</v>
      </c>
      <c r="C42" s="370">
        <f t="shared" si="16"/>
        <v>150.863</v>
      </c>
      <c r="D42" s="370"/>
      <c r="E42" s="370">
        <v>150.863</v>
      </c>
      <c r="F42" s="370">
        <f t="shared" si="17"/>
        <v>150.863</v>
      </c>
      <c r="G42" s="370"/>
      <c r="H42" s="370">
        <v>150.863</v>
      </c>
      <c r="I42" s="370"/>
      <c r="J42" s="370"/>
      <c r="K42" s="370"/>
      <c r="L42" s="370"/>
      <c r="M42" s="370"/>
      <c r="N42" s="370"/>
      <c r="O42" s="370"/>
      <c r="P42" s="77">
        <f t="shared" si="3"/>
        <v>0</v>
      </c>
      <c r="Q42" s="77"/>
      <c r="R42" s="89"/>
      <c r="T42" s="5">
        <f t="shared" si="18"/>
        <v>150.863</v>
      </c>
    </row>
    <row r="43" spans="1:20" s="5" customFormat="1" ht="49.5" customHeight="1">
      <c r="A43" s="74">
        <v>24</v>
      </c>
      <c r="B43" s="75" t="s">
        <v>661</v>
      </c>
      <c r="C43" s="370">
        <f t="shared" si="16"/>
        <v>1149</v>
      </c>
      <c r="D43" s="370"/>
      <c r="E43" s="370">
        <f>989+160</f>
        <v>1149</v>
      </c>
      <c r="F43" s="370">
        <f t="shared" si="17"/>
        <v>1149</v>
      </c>
      <c r="G43" s="370">
        <f>989+160</f>
        <v>1149</v>
      </c>
      <c r="H43" s="370"/>
      <c r="I43" s="370"/>
      <c r="J43" s="370"/>
      <c r="K43" s="370"/>
      <c r="L43" s="370"/>
      <c r="M43" s="370"/>
      <c r="N43" s="370"/>
      <c r="O43" s="370"/>
      <c r="P43" s="77">
        <f t="shared" si="3"/>
        <v>0</v>
      </c>
      <c r="Q43" s="77"/>
      <c r="R43" s="89">
        <f>G43</f>
        <v>1149</v>
      </c>
    </row>
    <row r="44" spans="1:20" s="5" customFormat="1" ht="54" customHeight="1">
      <c r="A44" s="74">
        <v>25</v>
      </c>
      <c r="B44" s="75" t="s">
        <v>662</v>
      </c>
      <c r="C44" s="370">
        <f t="shared" si="16"/>
        <v>5000</v>
      </c>
      <c r="D44" s="370"/>
      <c r="E44" s="370">
        <v>5000</v>
      </c>
      <c r="F44" s="370">
        <f>G44+H44</f>
        <v>268.286</v>
      </c>
      <c r="G44" s="370">
        <v>268.286</v>
      </c>
      <c r="H44" s="370"/>
      <c r="I44" s="370">
        <f t="shared" si="2"/>
        <v>4731.7139999999999</v>
      </c>
      <c r="J44" s="370">
        <f t="shared" si="14"/>
        <v>4731.7139999999999</v>
      </c>
      <c r="K44" s="370">
        <f t="shared" si="15"/>
        <v>4731.7139999999999</v>
      </c>
      <c r="L44" s="370"/>
      <c r="M44" s="370"/>
      <c r="N44" s="370"/>
      <c r="O44" s="370"/>
      <c r="P44" s="290">
        <f t="shared" si="3"/>
        <v>4731.7139999999999</v>
      </c>
      <c r="Q44" s="290"/>
      <c r="R44" s="89"/>
    </row>
    <row r="45" spans="1:20" s="5" customFormat="1" ht="48.75" customHeight="1">
      <c r="A45" s="74" t="s">
        <v>54</v>
      </c>
      <c r="B45" s="75" t="s">
        <v>663</v>
      </c>
      <c r="C45" s="370">
        <f t="shared" si="16"/>
        <v>0</v>
      </c>
      <c r="D45" s="370"/>
      <c r="E45" s="370"/>
      <c r="F45" s="370">
        <f t="shared" si="17"/>
        <v>0</v>
      </c>
      <c r="G45" s="370"/>
      <c r="H45" s="370"/>
      <c r="I45" s="370">
        <f t="shared" si="2"/>
        <v>3754.8240000000001</v>
      </c>
      <c r="J45" s="370">
        <f t="shared" si="14"/>
        <v>3754.8240000000001</v>
      </c>
      <c r="K45" s="370">
        <v>3754.8240000000001</v>
      </c>
      <c r="L45" s="370"/>
      <c r="M45" s="370"/>
      <c r="N45" s="370"/>
      <c r="O45" s="370"/>
      <c r="P45" s="77">
        <f t="shared" si="3"/>
        <v>0</v>
      </c>
      <c r="Q45" s="77"/>
      <c r="R45" s="89"/>
    </row>
    <row r="46" spans="1:20" s="5" customFormat="1" ht="45.75" customHeight="1">
      <c r="A46" s="74" t="s">
        <v>54</v>
      </c>
      <c r="B46" s="75" t="s">
        <v>584</v>
      </c>
      <c r="C46" s="370">
        <f t="shared" si="16"/>
        <v>0</v>
      </c>
      <c r="D46" s="370"/>
      <c r="E46" s="370"/>
      <c r="F46" s="370">
        <f t="shared" si="17"/>
        <v>0</v>
      </c>
      <c r="G46" s="370"/>
      <c r="H46" s="370"/>
      <c r="I46" s="370">
        <f t="shared" si="2"/>
        <v>976.89</v>
      </c>
      <c r="J46" s="370">
        <f t="shared" si="14"/>
        <v>976.89</v>
      </c>
      <c r="K46" s="370">
        <v>976.89</v>
      </c>
      <c r="L46" s="370"/>
      <c r="M46" s="370"/>
      <c r="N46" s="370"/>
      <c r="O46" s="370"/>
      <c r="P46" s="77">
        <f t="shared" si="3"/>
        <v>0</v>
      </c>
      <c r="Q46" s="77"/>
      <c r="R46" s="89"/>
    </row>
    <row r="47" spans="1:20" s="5" customFormat="1" ht="36" customHeight="1">
      <c r="A47" s="74">
        <v>26</v>
      </c>
      <c r="B47" s="75" t="s">
        <v>664</v>
      </c>
      <c r="C47" s="370">
        <f t="shared" si="16"/>
        <v>100</v>
      </c>
      <c r="D47" s="370"/>
      <c r="E47" s="370">
        <v>100</v>
      </c>
      <c r="F47" s="370">
        <f t="shared" si="17"/>
        <v>100</v>
      </c>
      <c r="G47" s="370"/>
      <c r="H47" s="370">
        <v>100</v>
      </c>
      <c r="I47" s="370"/>
      <c r="J47" s="370"/>
      <c r="K47" s="370"/>
      <c r="L47" s="370"/>
      <c r="M47" s="370"/>
      <c r="N47" s="370"/>
      <c r="O47" s="370"/>
      <c r="P47" s="77">
        <f t="shared" si="3"/>
        <v>0</v>
      </c>
      <c r="Q47" s="77"/>
      <c r="R47" s="89"/>
      <c r="T47" s="5">
        <f>H47</f>
        <v>100</v>
      </c>
    </row>
    <row r="48" spans="1:20" s="5" customFormat="1" ht="72" customHeight="1">
      <c r="A48" s="74">
        <v>27</v>
      </c>
      <c r="B48" s="75" t="s">
        <v>665</v>
      </c>
      <c r="C48" s="370">
        <f t="shared" si="16"/>
        <v>3038</v>
      </c>
      <c r="D48" s="370"/>
      <c r="E48" s="370">
        <v>3038</v>
      </c>
      <c r="F48" s="370">
        <f t="shared" si="17"/>
        <v>2883.3150000000001</v>
      </c>
      <c r="G48" s="370">
        <v>1739.5930000000001</v>
      </c>
      <c r="H48" s="370">
        <v>1143.722</v>
      </c>
      <c r="I48" s="370">
        <f t="shared" si="2"/>
        <v>154.685</v>
      </c>
      <c r="J48" s="370">
        <f t="shared" si="14"/>
        <v>146.40600000000001</v>
      </c>
      <c r="K48" s="370">
        <v>146.40600000000001</v>
      </c>
      <c r="L48" s="370"/>
      <c r="M48" s="370">
        <f>N48+O48</f>
        <v>8.2789999999999999</v>
      </c>
      <c r="N48" s="370">
        <v>8.2789999999999999</v>
      </c>
      <c r="O48" s="370"/>
      <c r="P48" s="77">
        <f t="shared" si="3"/>
        <v>154.68499999999995</v>
      </c>
      <c r="Q48" s="77"/>
      <c r="R48" s="89"/>
      <c r="T48" s="5">
        <f>H48</f>
        <v>1143.722</v>
      </c>
    </row>
    <row r="49" spans="1:20" s="5" customFormat="1" ht="47.25" customHeight="1">
      <c r="A49" s="74">
        <v>28</v>
      </c>
      <c r="B49" s="75" t="s">
        <v>666</v>
      </c>
      <c r="C49" s="370">
        <f t="shared" si="16"/>
        <v>30</v>
      </c>
      <c r="D49" s="370"/>
      <c r="E49" s="370">
        <v>30</v>
      </c>
      <c r="F49" s="370">
        <f t="shared" si="17"/>
        <v>30</v>
      </c>
      <c r="G49" s="370"/>
      <c r="H49" s="370">
        <v>30</v>
      </c>
      <c r="I49" s="370"/>
      <c r="J49" s="370"/>
      <c r="K49" s="370"/>
      <c r="L49" s="370"/>
      <c r="M49" s="370"/>
      <c r="N49" s="370"/>
      <c r="O49" s="370"/>
      <c r="P49" s="77">
        <f t="shared" si="3"/>
        <v>0</v>
      </c>
      <c r="Q49" s="77"/>
      <c r="R49" s="89"/>
      <c r="T49" s="5">
        <f>H49</f>
        <v>30</v>
      </c>
    </row>
    <row r="50" spans="1:20" s="5" customFormat="1" ht="63.75" customHeight="1">
      <c r="A50" s="74">
        <v>29</v>
      </c>
      <c r="B50" s="75" t="s">
        <v>667</v>
      </c>
      <c r="C50" s="370">
        <f t="shared" si="16"/>
        <v>16.2</v>
      </c>
      <c r="D50" s="370"/>
      <c r="E50" s="370">
        <v>16.2</v>
      </c>
      <c r="F50" s="370">
        <f t="shared" si="17"/>
        <v>16.2</v>
      </c>
      <c r="G50" s="370"/>
      <c r="H50" s="370">
        <v>16.2</v>
      </c>
      <c r="I50" s="370"/>
      <c r="J50" s="370"/>
      <c r="K50" s="370"/>
      <c r="L50" s="370"/>
      <c r="M50" s="370"/>
      <c r="N50" s="370"/>
      <c r="O50" s="370"/>
      <c r="P50" s="77">
        <f t="shared" si="3"/>
        <v>0</v>
      </c>
      <c r="Q50" s="77"/>
      <c r="R50" s="89"/>
      <c r="T50" s="5">
        <f>H50</f>
        <v>16.2</v>
      </c>
    </row>
    <row r="51" spans="1:20" s="5" customFormat="1" ht="55.5" customHeight="1">
      <c r="A51" s="74">
        <v>30</v>
      </c>
      <c r="B51" s="75" t="s">
        <v>668</v>
      </c>
      <c r="C51" s="370">
        <f t="shared" si="16"/>
        <v>6000</v>
      </c>
      <c r="D51" s="370"/>
      <c r="E51" s="370">
        <v>6000</v>
      </c>
      <c r="F51" s="370">
        <f t="shared" si="17"/>
        <v>5427.8360000000002</v>
      </c>
      <c r="G51" s="370">
        <v>5427.8360000000002</v>
      </c>
      <c r="H51" s="370"/>
      <c r="I51" s="370">
        <f>J51+M51</f>
        <v>572.16399999999999</v>
      </c>
      <c r="J51" s="370">
        <f>K51+L51</f>
        <v>572.16399999999999</v>
      </c>
      <c r="K51" s="370">
        <v>572.16399999999999</v>
      </c>
      <c r="L51" s="370"/>
      <c r="M51" s="370"/>
      <c r="N51" s="370"/>
      <c r="O51" s="370"/>
      <c r="P51" s="77">
        <f>C51-F51</f>
        <v>572.16399999999976</v>
      </c>
      <c r="Q51" s="77"/>
      <c r="R51" s="89"/>
    </row>
    <row r="52" spans="1:20" s="5" customFormat="1" ht="88.5" customHeight="1">
      <c r="A52" s="74">
        <v>31</v>
      </c>
      <c r="B52" s="75" t="s">
        <v>669</v>
      </c>
      <c r="C52" s="370">
        <f t="shared" si="16"/>
        <v>8000</v>
      </c>
      <c r="D52" s="370"/>
      <c r="E52" s="370">
        <v>8000</v>
      </c>
      <c r="F52" s="370">
        <f t="shared" si="17"/>
        <v>8000</v>
      </c>
      <c r="G52" s="370">
        <v>8000</v>
      </c>
      <c r="H52" s="370"/>
      <c r="I52" s="370"/>
      <c r="J52" s="370"/>
      <c r="K52" s="370"/>
      <c r="L52" s="370"/>
      <c r="M52" s="370"/>
      <c r="N52" s="370"/>
      <c r="O52" s="370"/>
      <c r="P52" s="77">
        <f t="shared" si="3"/>
        <v>0</v>
      </c>
      <c r="Q52" s="77"/>
      <c r="R52" s="89">
        <f>G52</f>
        <v>8000</v>
      </c>
    </row>
    <row r="53" spans="1:20" s="5" customFormat="1" ht="45" customHeight="1">
      <c r="A53" s="74">
        <v>32</v>
      </c>
      <c r="B53" s="75" t="s">
        <v>670</v>
      </c>
      <c r="C53" s="370">
        <f t="shared" si="16"/>
        <v>49</v>
      </c>
      <c r="D53" s="370"/>
      <c r="E53" s="370">
        <v>49</v>
      </c>
      <c r="F53" s="370">
        <f t="shared" si="17"/>
        <v>0</v>
      </c>
      <c r="G53" s="370"/>
      <c r="H53" s="370">
        <v>0</v>
      </c>
      <c r="I53" s="370">
        <f t="shared" si="2"/>
        <v>49</v>
      </c>
      <c r="J53" s="370">
        <f t="shared" si="14"/>
        <v>49</v>
      </c>
      <c r="K53" s="370">
        <f>C53-F53</f>
        <v>49</v>
      </c>
      <c r="L53" s="370"/>
      <c r="M53" s="370"/>
      <c r="N53" s="370"/>
      <c r="O53" s="370"/>
      <c r="P53" s="77">
        <f t="shared" si="3"/>
        <v>49</v>
      </c>
      <c r="Q53" s="77"/>
      <c r="R53" s="89"/>
    </row>
    <row r="54" spans="1:20" s="5" customFormat="1" ht="42.75" customHeight="1">
      <c r="A54" s="74">
        <v>33</v>
      </c>
      <c r="B54" s="75" t="s">
        <v>671</v>
      </c>
      <c r="C54" s="370">
        <f t="shared" si="16"/>
        <v>40</v>
      </c>
      <c r="D54" s="370"/>
      <c r="E54" s="370">
        <v>40</v>
      </c>
      <c r="F54" s="370">
        <f t="shared" si="17"/>
        <v>0</v>
      </c>
      <c r="G54" s="370"/>
      <c r="H54" s="370"/>
      <c r="I54" s="370">
        <f t="shared" si="2"/>
        <v>40</v>
      </c>
      <c r="J54" s="370">
        <f t="shared" si="14"/>
        <v>40</v>
      </c>
      <c r="K54" s="370">
        <f>C54-F54</f>
        <v>40</v>
      </c>
      <c r="L54" s="370"/>
      <c r="M54" s="370"/>
      <c r="N54" s="370"/>
      <c r="O54" s="370"/>
      <c r="P54" s="77">
        <f t="shared" si="3"/>
        <v>40</v>
      </c>
      <c r="Q54" s="77"/>
      <c r="R54" s="89"/>
    </row>
    <row r="55" spans="1:20" s="5" customFormat="1" ht="27" customHeight="1">
      <c r="A55" s="74">
        <v>34</v>
      </c>
      <c r="B55" s="75" t="s">
        <v>672</v>
      </c>
      <c r="C55" s="370">
        <f>D55+E55</f>
        <v>941.16300000000001</v>
      </c>
      <c r="D55" s="370">
        <v>887.55</v>
      </c>
      <c r="E55" s="370">
        <v>53.613</v>
      </c>
      <c r="F55" s="370">
        <f t="shared" si="17"/>
        <v>941.16300000000001</v>
      </c>
      <c r="G55" s="370"/>
      <c r="H55" s="370">
        <v>941.16300000000001</v>
      </c>
      <c r="I55" s="370">
        <f t="shared" si="2"/>
        <v>0</v>
      </c>
      <c r="J55" s="370">
        <f t="shared" si="14"/>
        <v>0</v>
      </c>
      <c r="K55" s="370"/>
      <c r="L55" s="370"/>
      <c r="M55" s="370"/>
      <c r="N55" s="370"/>
      <c r="O55" s="370"/>
      <c r="P55" s="77">
        <f t="shared" si="3"/>
        <v>0</v>
      </c>
      <c r="Q55" s="77"/>
      <c r="R55" s="89"/>
      <c r="T55" s="5">
        <f>H55</f>
        <v>941.16300000000001</v>
      </c>
    </row>
    <row r="56" spans="1:20" s="5" customFormat="1" ht="45.75" customHeight="1">
      <c r="A56" s="74">
        <v>35</v>
      </c>
      <c r="B56" s="75" t="s">
        <v>673</v>
      </c>
      <c r="C56" s="370">
        <f t="shared" si="16"/>
        <v>390</v>
      </c>
      <c r="D56" s="370"/>
      <c r="E56" s="370">
        <v>390</v>
      </c>
      <c r="F56" s="370">
        <f t="shared" si="17"/>
        <v>270</v>
      </c>
      <c r="G56" s="370"/>
      <c r="H56" s="370">
        <v>270</v>
      </c>
      <c r="I56" s="370">
        <f t="shared" si="2"/>
        <v>120</v>
      </c>
      <c r="J56" s="370">
        <f t="shared" si="14"/>
        <v>120</v>
      </c>
      <c r="K56" s="370"/>
      <c r="L56" s="370">
        <v>120</v>
      </c>
      <c r="M56" s="370"/>
      <c r="N56" s="370"/>
      <c r="O56" s="370"/>
      <c r="P56" s="77">
        <f t="shared" si="3"/>
        <v>120</v>
      </c>
      <c r="Q56" s="77"/>
      <c r="R56" s="89"/>
      <c r="T56" s="5">
        <f>H56</f>
        <v>270</v>
      </c>
    </row>
    <row r="57" spans="1:20" s="5" customFormat="1" ht="30.75" customHeight="1">
      <c r="A57" s="74">
        <v>36</v>
      </c>
      <c r="B57" s="75" t="s">
        <v>674</v>
      </c>
      <c r="C57" s="370">
        <f t="shared" si="16"/>
        <v>378</v>
      </c>
      <c r="D57" s="370"/>
      <c r="E57" s="370">
        <v>378</v>
      </c>
      <c r="F57" s="370">
        <f t="shared" si="17"/>
        <v>378</v>
      </c>
      <c r="G57" s="370"/>
      <c r="H57" s="370">
        <v>378</v>
      </c>
      <c r="I57" s="370"/>
      <c r="J57" s="370"/>
      <c r="K57" s="370"/>
      <c r="L57" s="370"/>
      <c r="M57" s="370"/>
      <c r="N57" s="370"/>
      <c r="O57" s="370"/>
      <c r="P57" s="77">
        <f t="shared" si="3"/>
        <v>0</v>
      </c>
      <c r="Q57" s="77"/>
      <c r="R57" s="89"/>
      <c r="T57" s="5">
        <f>H57</f>
        <v>378</v>
      </c>
    </row>
    <row r="58" spans="1:20" s="5" customFormat="1" ht="51" customHeight="1">
      <c r="A58" s="74">
        <v>37</v>
      </c>
      <c r="B58" s="75" t="s">
        <v>675</v>
      </c>
      <c r="C58" s="370">
        <f t="shared" si="16"/>
        <v>564.47</v>
      </c>
      <c r="D58" s="370"/>
      <c r="E58" s="370">
        <v>564.47</v>
      </c>
      <c r="F58" s="370">
        <f t="shared" si="17"/>
        <v>0</v>
      </c>
      <c r="G58" s="370"/>
      <c r="H58" s="370"/>
      <c r="I58" s="370">
        <f t="shared" si="2"/>
        <v>564.47</v>
      </c>
      <c r="J58" s="370">
        <f t="shared" si="14"/>
        <v>564.47</v>
      </c>
      <c r="K58" s="370">
        <v>564.47</v>
      </c>
      <c r="L58" s="370"/>
      <c r="M58" s="370"/>
      <c r="N58" s="370"/>
      <c r="O58" s="370"/>
      <c r="P58" s="77">
        <f>C58-F58</f>
        <v>564.47</v>
      </c>
      <c r="Q58" s="77"/>
      <c r="R58" s="89"/>
    </row>
    <row r="59" spans="1:20" s="5" customFormat="1" ht="27" customHeight="1">
      <c r="A59" s="74">
        <v>38</v>
      </c>
      <c r="B59" s="75" t="s">
        <v>676</v>
      </c>
      <c r="C59" s="370">
        <f t="shared" si="16"/>
        <v>50</v>
      </c>
      <c r="D59" s="370"/>
      <c r="E59" s="370">
        <v>50</v>
      </c>
      <c r="F59" s="370">
        <f t="shared" si="17"/>
        <v>50</v>
      </c>
      <c r="G59" s="370"/>
      <c r="H59" s="370">
        <v>50</v>
      </c>
      <c r="I59" s="370">
        <f t="shared" si="2"/>
        <v>0</v>
      </c>
      <c r="J59" s="370">
        <f t="shared" si="14"/>
        <v>0</v>
      </c>
      <c r="K59" s="370"/>
      <c r="L59" s="370"/>
      <c r="M59" s="370"/>
      <c r="N59" s="370"/>
      <c r="O59" s="370"/>
      <c r="P59" s="77">
        <f t="shared" si="3"/>
        <v>0</v>
      </c>
      <c r="Q59" s="77"/>
      <c r="R59" s="89"/>
      <c r="T59" s="5">
        <f>H59</f>
        <v>50</v>
      </c>
    </row>
    <row r="60" spans="1:20" s="5" customFormat="1" ht="53.25" customHeight="1">
      <c r="A60" s="74">
        <v>39</v>
      </c>
      <c r="B60" s="75" t="s">
        <v>677</v>
      </c>
      <c r="C60" s="370">
        <f t="shared" si="16"/>
        <v>38.942999999999998</v>
      </c>
      <c r="D60" s="370"/>
      <c r="E60" s="370">
        <v>38.942999999999998</v>
      </c>
      <c r="F60" s="370">
        <f t="shared" si="17"/>
        <v>0</v>
      </c>
      <c r="G60" s="370"/>
      <c r="H60" s="370"/>
      <c r="I60" s="370">
        <f t="shared" si="2"/>
        <v>38.942999999999998</v>
      </c>
      <c r="J60" s="370">
        <f t="shared" si="14"/>
        <v>38.942999999999998</v>
      </c>
      <c r="K60" s="370">
        <v>38.942999999999998</v>
      </c>
      <c r="L60" s="370"/>
      <c r="M60" s="370"/>
      <c r="N60" s="370"/>
      <c r="O60" s="370"/>
      <c r="P60" s="77">
        <f t="shared" si="3"/>
        <v>38.942999999999998</v>
      </c>
      <c r="Q60" s="77"/>
      <c r="R60" s="89"/>
    </row>
    <row r="61" spans="1:20" s="5" customFormat="1" ht="27" customHeight="1">
      <c r="A61" s="74">
        <v>40</v>
      </c>
      <c r="B61" s="232" t="s">
        <v>678</v>
      </c>
      <c r="C61" s="370">
        <f t="shared" si="16"/>
        <v>17.716000000000001</v>
      </c>
      <c r="D61" s="370"/>
      <c r="E61" s="370">
        <f>12+5.716</f>
        <v>17.716000000000001</v>
      </c>
      <c r="F61" s="370">
        <f t="shared" si="17"/>
        <v>0</v>
      </c>
      <c r="G61" s="370"/>
      <c r="H61" s="370"/>
      <c r="I61" s="370">
        <f>J61+M61</f>
        <v>17.716000000000001</v>
      </c>
      <c r="J61" s="370">
        <f t="shared" si="14"/>
        <v>17.716000000000001</v>
      </c>
      <c r="K61" s="370">
        <f>12+5.716</f>
        <v>17.716000000000001</v>
      </c>
      <c r="L61" s="370"/>
      <c r="M61" s="370"/>
      <c r="N61" s="370"/>
      <c r="O61" s="370"/>
      <c r="P61" s="77">
        <f t="shared" si="3"/>
        <v>17.716000000000001</v>
      </c>
      <c r="Q61" s="77"/>
      <c r="R61" s="89"/>
    </row>
    <row r="62" spans="1:20" s="5" customFormat="1" ht="50.25" customHeight="1">
      <c r="A62" s="74">
        <v>41</v>
      </c>
      <c r="B62" s="232" t="s">
        <v>679</v>
      </c>
      <c r="C62" s="370">
        <f t="shared" si="16"/>
        <v>86.47</v>
      </c>
      <c r="D62" s="370"/>
      <c r="E62" s="370">
        <v>86.47</v>
      </c>
      <c r="F62" s="370">
        <f>G62+H62</f>
        <v>0</v>
      </c>
      <c r="G62" s="370"/>
      <c r="H62" s="370"/>
      <c r="I62" s="370">
        <f>J62+M62</f>
        <v>86.47</v>
      </c>
      <c r="J62" s="370">
        <f t="shared" si="14"/>
        <v>86.47</v>
      </c>
      <c r="K62" s="370">
        <v>86.47</v>
      </c>
      <c r="L62" s="370"/>
      <c r="M62" s="370"/>
      <c r="N62" s="370"/>
      <c r="O62" s="370"/>
      <c r="P62" s="77">
        <f t="shared" si="3"/>
        <v>86.47</v>
      </c>
      <c r="Q62" s="77"/>
      <c r="R62" s="89"/>
    </row>
    <row r="63" spans="1:20" s="5" customFormat="1" ht="46.5" customHeight="1">
      <c r="A63" s="74">
        <v>42</v>
      </c>
      <c r="B63" s="232" t="s">
        <v>680</v>
      </c>
      <c r="C63" s="370">
        <f t="shared" si="16"/>
        <v>6000</v>
      </c>
      <c r="D63" s="370"/>
      <c r="E63" s="370">
        <v>6000</v>
      </c>
      <c r="F63" s="370">
        <f>G63+H63</f>
        <v>4144.764435</v>
      </c>
      <c r="G63" s="370">
        <v>4144.764435</v>
      </c>
      <c r="H63" s="370"/>
      <c r="I63" s="370">
        <f>J63+M63</f>
        <v>1855.235565</v>
      </c>
      <c r="J63" s="370">
        <f>K63+L63</f>
        <v>1855.235565</v>
      </c>
      <c r="K63" s="370">
        <v>1855.235565</v>
      </c>
      <c r="L63" s="370"/>
      <c r="M63" s="370"/>
      <c r="N63" s="370"/>
      <c r="O63" s="370"/>
      <c r="P63" s="77">
        <f t="shared" si="3"/>
        <v>1855.235565</v>
      </c>
      <c r="Q63" s="77"/>
      <c r="R63" s="89"/>
    </row>
    <row r="64" spans="1:20" s="5" customFormat="1" ht="44.25" customHeight="1">
      <c r="A64" s="74">
        <v>43</v>
      </c>
      <c r="B64" s="232" t="s">
        <v>681</v>
      </c>
      <c r="C64" s="370">
        <f t="shared" si="16"/>
        <v>60</v>
      </c>
      <c r="D64" s="370"/>
      <c r="E64" s="370">
        <v>60</v>
      </c>
      <c r="F64" s="370">
        <f t="shared" si="17"/>
        <v>0</v>
      </c>
      <c r="G64" s="370"/>
      <c r="H64" s="370"/>
      <c r="I64" s="370">
        <f t="shared" si="2"/>
        <v>60</v>
      </c>
      <c r="J64" s="370">
        <f t="shared" si="14"/>
        <v>30</v>
      </c>
      <c r="K64" s="370"/>
      <c r="L64" s="370">
        <v>30</v>
      </c>
      <c r="M64" s="370">
        <f>N64+O64</f>
        <v>30</v>
      </c>
      <c r="N64" s="370"/>
      <c r="O64" s="370">
        <v>30</v>
      </c>
      <c r="P64" s="77">
        <f t="shared" si="3"/>
        <v>60</v>
      </c>
      <c r="Q64" s="77"/>
      <c r="R64" s="89"/>
    </row>
    <row r="65" spans="1:20" s="5" customFormat="1" ht="23.25" customHeight="1">
      <c r="A65" s="74">
        <v>44</v>
      </c>
      <c r="B65" s="232" t="s">
        <v>683</v>
      </c>
      <c r="C65" s="370">
        <f t="shared" si="16"/>
        <v>190</v>
      </c>
      <c r="D65" s="370"/>
      <c r="E65" s="370">
        <v>190</v>
      </c>
      <c r="F65" s="370">
        <f t="shared" si="17"/>
        <v>190</v>
      </c>
      <c r="G65" s="370"/>
      <c r="H65" s="370">
        <v>190</v>
      </c>
      <c r="I65" s="370"/>
      <c r="J65" s="370"/>
      <c r="K65" s="370"/>
      <c r="L65" s="370"/>
      <c r="M65" s="370"/>
      <c r="N65" s="370"/>
      <c r="O65" s="370"/>
      <c r="P65" s="77">
        <f t="shared" si="3"/>
        <v>0</v>
      </c>
      <c r="Q65" s="77"/>
      <c r="R65" s="89"/>
      <c r="T65" s="5">
        <f>H65</f>
        <v>190</v>
      </c>
    </row>
    <row r="66" spans="1:20" s="5" customFormat="1" ht="50.25" customHeight="1">
      <c r="A66" s="74">
        <v>45</v>
      </c>
      <c r="B66" s="232" t="s">
        <v>684</v>
      </c>
      <c r="C66" s="370">
        <f t="shared" si="16"/>
        <v>300</v>
      </c>
      <c r="D66" s="370"/>
      <c r="E66" s="370">
        <v>300</v>
      </c>
      <c r="F66" s="370">
        <f t="shared" si="17"/>
        <v>0</v>
      </c>
      <c r="G66" s="370"/>
      <c r="H66" s="370"/>
      <c r="I66" s="370">
        <f t="shared" si="2"/>
        <v>300</v>
      </c>
      <c r="J66" s="370">
        <f t="shared" si="14"/>
        <v>300</v>
      </c>
      <c r="K66" s="370">
        <v>300</v>
      </c>
      <c r="L66" s="370"/>
      <c r="M66" s="370"/>
      <c r="N66" s="370"/>
      <c r="O66" s="370"/>
      <c r="P66" s="77">
        <f t="shared" si="3"/>
        <v>300</v>
      </c>
      <c r="Q66" s="77"/>
      <c r="R66" s="89"/>
    </row>
    <row r="67" spans="1:20" s="5" customFormat="1" ht="60.75" customHeight="1">
      <c r="A67" s="273">
        <v>46</v>
      </c>
      <c r="B67" s="274" t="s">
        <v>682</v>
      </c>
      <c r="C67" s="371">
        <f t="shared" si="16"/>
        <v>1307.3407999999999</v>
      </c>
      <c r="D67" s="371"/>
      <c r="E67" s="371">
        <v>1307.3407999999999</v>
      </c>
      <c r="F67" s="371">
        <f t="shared" si="17"/>
        <v>1307.3407999999999</v>
      </c>
      <c r="G67" s="371">
        <v>1307.3407999999999</v>
      </c>
      <c r="H67" s="371"/>
      <c r="I67" s="371"/>
      <c r="J67" s="371"/>
      <c r="K67" s="371"/>
      <c r="L67" s="371"/>
      <c r="M67" s="371"/>
      <c r="N67" s="371"/>
      <c r="O67" s="368"/>
      <c r="P67" s="77">
        <f t="shared" si="3"/>
        <v>0</v>
      </c>
      <c r="Q67" s="77"/>
      <c r="R67" s="89">
        <f>G67</f>
        <v>1307.3407999999999</v>
      </c>
    </row>
    <row r="68" spans="1:20" ht="21.75" customHeight="1">
      <c r="A68" s="151"/>
      <c r="B68" s="151" t="s">
        <v>102</v>
      </c>
      <c r="C68" s="372">
        <f>C14+C13+C12+C9</f>
        <v>97824.132800000007</v>
      </c>
      <c r="D68" s="372">
        <f>D14+D13+D12+D9</f>
        <v>887.55</v>
      </c>
      <c r="E68" s="372">
        <f>E14+E13+E12+E9</f>
        <v>96936.582800000004</v>
      </c>
      <c r="F68" s="372">
        <f t="shared" ref="F68:O68" si="19">F14+F13+F12+F9</f>
        <v>76282.387235000017</v>
      </c>
      <c r="G68" s="372">
        <f>G14+G13+G12+G9</f>
        <v>54068.990234999997</v>
      </c>
      <c r="H68" s="372">
        <f t="shared" si="19"/>
        <v>22213.397000000004</v>
      </c>
      <c r="I68" s="372">
        <f t="shared" si="19"/>
        <v>21541.745565000001</v>
      </c>
      <c r="J68" s="372">
        <f t="shared" si="19"/>
        <v>21350.716564999999</v>
      </c>
      <c r="K68" s="372">
        <f t="shared" si="19"/>
        <v>20805.267564999998</v>
      </c>
      <c r="L68" s="372">
        <f t="shared" si="19"/>
        <v>545.44900000000007</v>
      </c>
      <c r="M68" s="372">
        <f t="shared" si="19"/>
        <v>191.029</v>
      </c>
      <c r="N68" s="372">
        <f t="shared" si="19"/>
        <v>8.2789999999999999</v>
      </c>
      <c r="O68" s="372">
        <f t="shared" si="19"/>
        <v>182.75</v>
      </c>
      <c r="P68" s="77"/>
      <c r="Q68" s="77"/>
      <c r="R68" s="385">
        <f>SUM(R6:R67)</f>
        <v>21166.891799999998</v>
      </c>
      <c r="T68" s="107">
        <f>SUM(T10:T67)</f>
        <v>22213.397000000004</v>
      </c>
    </row>
    <row r="69" spans="1:20" ht="20.25" customHeight="1">
      <c r="A69" s="71"/>
      <c r="B69" s="70"/>
      <c r="C69" s="70"/>
      <c r="D69" s="70"/>
      <c r="E69" s="70"/>
      <c r="F69" s="70"/>
      <c r="G69" s="70"/>
      <c r="H69" s="70"/>
      <c r="I69" s="70"/>
      <c r="J69" s="70"/>
      <c r="K69" s="70"/>
      <c r="L69" s="70"/>
      <c r="M69" s="70"/>
      <c r="N69" s="70"/>
      <c r="O69" s="70"/>
      <c r="P69" s="70"/>
      <c r="Q69" s="70"/>
      <c r="R69" s="138">
        <f>G68-R68</f>
        <v>32902.098435</v>
      </c>
    </row>
    <row r="70" spans="1:20" ht="23.25" customHeight="1">
      <c r="A70" s="71"/>
      <c r="B70" s="70"/>
      <c r="C70" s="70"/>
      <c r="D70" s="70"/>
      <c r="E70" s="239"/>
      <c r="F70" s="70"/>
      <c r="G70" s="70"/>
      <c r="H70" s="70"/>
      <c r="I70" s="471" t="s">
        <v>624</v>
      </c>
      <c r="J70" s="471"/>
      <c r="K70" s="471"/>
      <c r="L70" s="471"/>
      <c r="M70" s="471"/>
      <c r="N70" s="471"/>
      <c r="P70" s="70"/>
      <c r="Q70" s="70"/>
      <c r="R70" s="138">
        <f>G68</f>
        <v>54068.990234999997</v>
      </c>
    </row>
    <row r="71" spans="1:20" ht="23.25" customHeight="1">
      <c r="A71" s="71"/>
      <c r="B71" s="70"/>
      <c r="C71" s="70"/>
      <c r="D71" s="70"/>
      <c r="E71" s="70"/>
      <c r="F71" s="70"/>
      <c r="G71" s="70"/>
      <c r="H71" s="70"/>
      <c r="I71" s="455" t="s">
        <v>378</v>
      </c>
      <c r="J71" s="455"/>
      <c r="K71" s="455"/>
      <c r="L71" s="455"/>
      <c r="M71" s="5"/>
      <c r="N71" s="5"/>
      <c r="O71" s="5"/>
      <c r="P71" s="70"/>
      <c r="Q71" s="70"/>
    </row>
    <row r="72" spans="1:20" ht="20.25" customHeight="1">
      <c r="A72" s="71"/>
      <c r="B72" s="70"/>
      <c r="C72" s="70"/>
      <c r="D72" s="70"/>
      <c r="E72" s="70"/>
      <c r="F72" s="70"/>
      <c r="G72" s="70"/>
      <c r="H72" s="70"/>
      <c r="I72" s="455" t="s">
        <v>379</v>
      </c>
      <c r="J72" s="455"/>
      <c r="K72" s="455"/>
      <c r="L72" s="455"/>
      <c r="M72" s="70"/>
      <c r="N72" s="70"/>
      <c r="O72" s="70"/>
      <c r="P72" s="70"/>
      <c r="Q72" s="70"/>
      <c r="R72" s="1">
        <f>H68-R68</f>
        <v>1046.5052000000069</v>
      </c>
    </row>
    <row r="73" spans="1:20" ht="20.25" customHeight="1">
      <c r="A73" s="71"/>
      <c r="B73" s="70"/>
      <c r="C73" s="70"/>
      <c r="D73" s="70"/>
      <c r="E73" s="70"/>
      <c r="F73" s="70"/>
      <c r="G73" s="70"/>
      <c r="H73" s="70"/>
      <c r="J73" s="227"/>
      <c r="K73" s="227"/>
      <c r="L73" s="227"/>
      <c r="M73" s="70"/>
      <c r="N73" s="70"/>
      <c r="O73" s="70"/>
      <c r="P73" s="70"/>
      <c r="Q73" s="70"/>
    </row>
    <row r="74" spans="1:20" ht="20.25" customHeight="1">
      <c r="J74" s="227"/>
      <c r="K74" s="227"/>
      <c r="L74" s="227"/>
    </row>
    <row r="75" spans="1:20" ht="20.25" customHeight="1">
      <c r="J75" s="227"/>
      <c r="K75" s="227"/>
      <c r="L75" s="227"/>
    </row>
    <row r="76" spans="1:20" ht="20.25" customHeight="1">
      <c r="J76" s="227"/>
      <c r="K76" s="227"/>
      <c r="L76" s="227"/>
    </row>
    <row r="77" spans="1:20" ht="20.25" customHeight="1">
      <c r="I77" s="455" t="s">
        <v>380</v>
      </c>
      <c r="J77" s="455"/>
      <c r="K77" s="455"/>
      <c r="L77" s="455"/>
    </row>
    <row r="78" spans="1:20" ht="18" customHeight="1"/>
    <row r="79" spans="1:20" ht="18" customHeight="1"/>
    <row r="80" spans="1:20" ht="18" customHeight="1"/>
    <row r="81" ht="18" customHeight="1"/>
    <row r="82" ht="18" customHeight="1"/>
    <row r="83" ht="18" customHeight="1"/>
    <row r="84" ht="18" customHeight="1"/>
    <row r="85" ht="18" customHeight="1"/>
  </sheetData>
  <mergeCells count="23">
    <mergeCell ref="I77:L77"/>
    <mergeCell ref="I70:N70"/>
    <mergeCell ref="A2:B2"/>
    <mergeCell ref="A1:B1"/>
    <mergeCell ref="B6:B8"/>
    <mergeCell ref="I71:L71"/>
    <mergeCell ref="N1:O1"/>
    <mergeCell ref="A6:A8"/>
    <mergeCell ref="A3:O3"/>
    <mergeCell ref="M5:O5"/>
    <mergeCell ref="C6:E6"/>
    <mergeCell ref="F6:H6"/>
    <mergeCell ref="J7:L7"/>
    <mergeCell ref="M7:O7"/>
    <mergeCell ref="I7:I8"/>
    <mergeCell ref="I6:O6"/>
    <mergeCell ref="D7:D8"/>
    <mergeCell ref="C7:C8"/>
    <mergeCell ref="F7:F8"/>
    <mergeCell ref="E7:E8"/>
    <mergeCell ref="I72:L72"/>
    <mergeCell ref="H7:H8"/>
    <mergeCell ref="G7:G8"/>
  </mergeCells>
  <pageMargins left="0.31496062992126" right="0.118110236220472" top="0.55118110236220497" bottom="0.35433070866141703" header="0.31496062992126" footer="0.118110236220472"/>
  <pageSetup paperSize="9" scale="85" orientation="landscape"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20"/>
  <sheetViews>
    <sheetView topLeftCell="A4" workbookViewId="0">
      <selection activeCell="B13" sqref="B13"/>
    </sheetView>
  </sheetViews>
  <sheetFormatPr defaultColWidth="9.140625" defaultRowHeight="15.75"/>
  <cols>
    <col min="1" max="1" width="6.85546875" style="1" customWidth="1"/>
    <col min="2" max="2" width="52.85546875" style="1" customWidth="1"/>
    <col min="3" max="4" width="13.7109375" style="1" customWidth="1"/>
    <col min="5" max="5" width="13" style="1" customWidth="1"/>
    <col min="6" max="6" width="27.7109375" style="1" customWidth="1"/>
    <col min="7" max="16384" width="9.140625" style="1"/>
  </cols>
  <sheetData>
    <row r="1" spans="1:6" ht="19.5" customHeight="1">
      <c r="A1" s="468" t="s">
        <v>376</v>
      </c>
      <c r="B1" s="468"/>
      <c r="F1" s="68" t="s">
        <v>272</v>
      </c>
    </row>
    <row r="2" spans="1:6" ht="20.25" customHeight="1">
      <c r="A2" s="468" t="s">
        <v>377</v>
      </c>
      <c r="B2" s="468"/>
      <c r="F2" s="149"/>
    </row>
    <row r="3" spans="1:6" ht="20.25" customHeight="1">
      <c r="A3" s="203"/>
      <c r="B3" s="203"/>
      <c r="F3" s="197"/>
    </row>
    <row r="4" spans="1:6" ht="18" customHeight="1">
      <c r="A4" s="420" t="s">
        <v>248</v>
      </c>
      <c r="B4" s="420"/>
      <c r="C4" s="420"/>
      <c r="D4" s="420"/>
      <c r="E4" s="420"/>
      <c r="F4" s="420"/>
    </row>
    <row r="5" spans="1:6" ht="18" customHeight="1">
      <c r="F5" s="198" t="s">
        <v>37</v>
      </c>
    </row>
    <row r="6" spans="1:6" ht="21.75" customHeight="1">
      <c r="A6" s="427" t="s">
        <v>25</v>
      </c>
      <c r="B6" s="427" t="s">
        <v>26</v>
      </c>
      <c r="C6" s="427" t="s">
        <v>2</v>
      </c>
      <c r="D6" s="427" t="s">
        <v>132</v>
      </c>
      <c r="E6" s="427"/>
      <c r="F6" s="427" t="s">
        <v>27</v>
      </c>
    </row>
    <row r="7" spans="1:6" ht="23.25" customHeight="1">
      <c r="A7" s="427"/>
      <c r="B7" s="427"/>
      <c r="C7" s="427"/>
      <c r="D7" s="118" t="s">
        <v>47</v>
      </c>
      <c r="E7" s="118" t="s">
        <v>48</v>
      </c>
      <c r="F7" s="427"/>
    </row>
    <row r="8" spans="1:6" s="5" customFormat="1" ht="20.100000000000001" customHeight="1">
      <c r="A8" s="152" t="s">
        <v>51</v>
      </c>
      <c r="B8" s="110" t="s">
        <v>249</v>
      </c>
      <c r="C8" s="110">
        <f>D8+E8</f>
        <v>32301.012882999999</v>
      </c>
      <c r="D8" s="110">
        <f>'Biểu 01'!C11</f>
        <v>28819.002</v>
      </c>
      <c r="E8" s="110">
        <f>'Biểu 01'!D11</f>
        <v>3482.0108829999999</v>
      </c>
      <c r="F8" s="110"/>
    </row>
    <row r="9" spans="1:6" s="5" customFormat="1" ht="20.100000000000001" customHeight="1">
      <c r="A9" s="152" t="s">
        <v>77</v>
      </c>
      <c r="B9" s="110" t="s">
        <v>241</v>
      </c>
      <c r="C9" s="110">
        <f>D9+E9</f>
        <v>27093.101382999997</v>
      </c>
      <c r="D9" s="110">
        <f>D10+D11</f>
        <v>23731.090499999998</v>
      </c>
      <c r="E9" s="110">
        <f>E10+E11</f>
        <v>3362.0108829999999</v>
      </c>
      <c r="F9" s="241"/>
    </row>
    <row r="10" spans="1:6" ht="20.100000000000001" customHeight="1">
      <c r="A10" s="109">
        <v>1</v>
      </c>
      <c r="B10" s="62" t="s">
        <v>242</v>
      </c>
      <c r="C10" s="390">
        <f t="shared" ref="C10:C15" si="0">D10+E10</f>
        <v>25921.542383</v>
      </c>
      <c r="D10" s="391">
        <v>22563.540499999999</v>
      </c>
      <c r="E10" s="391">
        <v>3358.0018829999999</v>
      </c>
      <c r="F10" s="62"/>
    </row>
    <row r="11" spans="1:6" ht="20.100000000000001" customHeight="1">
      <c r="A11" s="19">
        <v>2</v>
      </c>
      <c r="B11" s="9" t="s">
        <v>115</v>
      </c>
      <c r="C11" s="9">
        <f t="shared" si="0"/>
        <v>1171.559</v>
      </c>
      <c r="D11" s="9">
        <f>D12+D13+D15</f>
        <v>1167.55</v>
      </c>
      <c r="E11" s="9">
        <f>E12+E13+E15</f>
        <v>4.0090000000000003</v>
      </c>
      <c r="F11" s="9"/>
    </row>
    <row r="12" spans="1:6" ht="20.100000000000001" customHeight="1">
      <c r="A12" s="19" t="s">
        <v>54</v>
      </c>
      <c r="B12" s="9" t="s">
        <v>112</v>
      </c>
      <c r="C12" s="9">
        <f t="shared" si="0"/>
        <v>891.55899999999997</v>
      </c>
      <c r="D12" s="9">
        <v>887.55</v>
      </c>
      <c r="E12" s="9">
        <v>4.0090000000000003</v>
      </c>
      <c r="F12" s="9"/>
    </row>
    <row r="13" spans="1:6" ht="20.100000000000001" customHeight="1">
      <c r="A13" s="19" t="s">
        <v>54</v>
      </c>
      <c r="B13" s="72" t="s">
        <v>113</v>
      </c>
      <c r="C13" s="9">
        <f t="shared" si="0"/>
        <v>250</v>
      </c>
      <c r="D13" s="9">
        <v>250</v>
      </c>
      <c r="E13" s="9"/>
      <c r="F13" s="9"/>
    </row>
    <row r="14" spans="1:6" ht="20.100000000000001" customHeight="1">
      <c r="A14" s="78"/>
      <c r="B14" s="243" t="s">
        <v>691</v>
      </c>
      <c r="C14" s="9">
        <f t="shared" si="0"/>
        <v>120</v>
      </c>
      <c r="D14" s="79"/>
      <c r="E14" s="79">
        <v>120</v>
      </c>
      <c r="F14" s="79"/>
    </row>
    <row r="15" spans="1:6" ht="20.100000000000001" customHeight="1">
      <c r="A15" s="78" t="s">
        <v>54</v>
      </c>
      <c r="B15" s="79" t="s">
        <v>116</v>
      </c>
      <c r="C15" s="111">
        <f t="shared" si="0"/>
        <v>30</v>
      </c>
      <c r="D15" s="79">
        <v>30</v>
      </c>
      <c r="E15" s="79"/>
      <c r="F15" s="79"/>
    </row>
    <row r="16" spans="1:6" s="5" customFormat="1" ht="20.100000000000001" customHeight="1">
      <c r="A16" s="6" t="s">
        <v>78</v>
      </c>
      <c r="B16" s="7" t="s">
        <v>243</v>
      </c>
      <c r="C16" s="7">
        <f>C17</f>
        <v>4544.3985000000002</v>
      </c>
      <c r="D16" s="7">
        <f>D17+D18</f>
        <v>4544.3985000000002</v>
      </c>
      <c r="E16" s="7"/>
      <c r="F16" s="7"/>
    </row>
    <row r="17" spans="1:6" ht="20.100000000000001" customHeight="1">
      <c r="A17" s="19">
        <v>1</v>
      </c>
      <c r="B17" s="9" t="s">
        <v>244</v>
      </c>
      <c r="C17" s="9">
        <f>D17+E17</f>
        <v>4544.3985000000002</v>
      </c>
      <c r="D17" s="9">
        <v>4544.3985000000002</v>
      </c>
      <c r="E17" s="9"/>
      <c r="F17" s="9"/>
    </row>
    <row r="18" spans="1:6" ht="20.100000000000001" customHeight="1">
      <c r="A18" s="78">
        <v>2</v>
      </c>
      <c r="B18" s="79" t="s">
        <v>245</v>
      </c>
      <c r="C18" s="79"/>
      <c r="D18" s="79"/>
      <c r="E18" s="79"/>
      <c r="F18" s="79"/>
    </row>
    <row r="19" spans="1:6" ht="20.100000000000001" customHeight="1">
      <c r="A19" s="199" t="s">
        <v>220</v>
      </c>
      <c r="B19" s="110" t="s">
        <v>688</v>
      </c>
      <c r="C19" s="110">
        <f>D19+E19</f>
        <v>543.51300000000003</v>
      </c>
      <c r="D19" s="110">
        <v>543.51300000000003</v>
      </c>
      <c r="E19" s="110"/>
      <c r="F19" s="110"/>
    </row>
    <row r="20" spans="1:6" ht="20.25" customHeight="1">
      <c r="A20" s="56"/>
    </row>
    <row r="21" spans="1:6" ht="20.25" customHeight="1">
      <c r="A21" s="56"/>
      <c r="C21" s="471" t="s">
        <v>692</v>
      </c>
      <c r="D21" s="471"/>
      <c r="E21" s="471"/>
      <c r="F21" s="471"/>
    </row>
    <row r="22" spans="1:6" ht="20.25" customHeight="1">
      <c r="A22" s="56"/>
      <c r="C22" s="455" t="s">
        <v>378</v>
      </c>
      <c r="D22" s="455"/>
      <c r="E22" s="455"/>
      <c r="F22" s="455"/>
    </row>
    <row r="23" spans="1:6" ht="20.25" customHeight="1">
      <c r="A23" s="56"/>
      <c r="C23" s="455" t="s">
        <v>379</v>
      </c>
      <c r="D23" s="455"/>
      <c r="E23" s="455"/>
      <c r="F23" s="455"/>
    </row>
    <row r="24" spans="1:6" ht="20.25" customHeight="1">
      <c r="A24" s="56"/>
      <c r="D24" s="227"/>
      <c r="E24" s="227"/>
      <c r="F24" s="227"/>
    </row>
    <row r="25" spans="1:6" ht="20.25" customHeight="1">
      <c r="A25" s="56"/>
      <c r="D25" s="227"/>
      <c r="E25" s="227"/>
      <c r="F25" s="227"/>
    </row>
    <row r="26" spans="1:6" ht="20.25" customHeight="1">
      <c r="A26" s="56"/>
      <c r="D26" s="227"/>
      <c r="E26" s="227"/>
      <c r="F26" s="227"/>
    </row>
    <row r="27" spans="1:6" ht="20.25" customHeight="1">
      <c r="A27" s="56"/>
      <c r="D27" s="227"/>
      <c r="E27" s="227"/>
      <c r="F27" s="227"/>
    </row>
    <row r="28" spans="1:6" ht="20.25" customHeight="1">
      <c r="A28" s="56"/>
      <c r="C28" s="455" t="s">
        <v>380</v>
      </c>
      <c r="D28" s="455"/>
      <c r="E28" s="455"/>
      <c r="F28" s="455"/>
    </row>
    <row r="29" spans="1:6" ht="20.25" customHeight="1">
      <c r="A29" s="56"/>
    </row>
    <row r="30" spans="1:6" ht="20.25" customHeight="1">
      <c r="A30" s="56"/>
    </row>
    <row r="31" spans="1:6" ht="20.25" customHeight="1">
      <c r="A31" s="56"/>
    </row>
    <row r="32" spans="1:6" ht="20.25" customHeight="1">
      <c r="A32" s="56"/>
    </row>
    <row r="33" spans="1:1" ht="20.25" customHeight="1">
      <c r="A33" s="56"/>
    </row>
    <row r="34" spans="1:1" ht="20.25" customHeight="1">
      <c r="A34" s="56"/>
    </row>
    <row r="35" spans="1:1" ht="20.25" customHeight="1">
      <c r="A35" s="56"/>
    </row>
    <row r="36" spans="1:1" ht="20.25" customHeight="1">
      <c r="A36" s="56"/>
    </row>
    <row r="37" spans="1:1" ht="20.25" customHeight="1">
      <c r="A37" s="56"/>
    </row>
    <row r="38" spans="1:1" ht="20.25" customHeight="1">
      <c r="A38" s="56"/>
    </row>
    <row r="39" spans="1:1" ht="20.25" customHeight="1">
      <c r="A39" s="56"/>
    </row>
    <row r="40" spans="1:1" ht="20.25" customHeight="1">
      <c r="A40" s="56"/>
    </row>
    <row r="41" spans="1:1" ht="20.25" customHeight="1">
      <c r="A41" s="56"/>
    </row>
    <row r="42" spans="1:1" ht="20.25" customHeight="1">
      <c r="A42" s="56"/>
    </row>
    <row r="43" spans="1:1" ht="20.25" customHeight="1">
      <c r="A43" s="56"/>
    </row>
    <row r="44" spans="1:1" ht="20.25" customHeight="1">
      <c r="A44" s="56"/>
    </row>
    <row r="45" spans="1:1" ht="20.25" customHeight="1">
      <c r="A45" s="56"/>
    </row>
    <row r="46" spans="1:1" ht="20.25" customHeight="1">
      <c r="A46" s="56"/>
    </row>
    <row r="47" spans="1:1" ht="20.25" customHeight="1">
      <c r="A47" s="56"/>
    </row>
    <row r="48" spans="1:1" ht="20.25" customHeight="1">
      <c r="A48" s="56"/>
    </row>
    <row r="49" spans="1:1" ht="20.25" customHeight="1">
      <c r="A49" s="56"/>
    </row>
    <row r="50" spans="1:1" ht="20.25" customHeight="1">
      <c r="A50" s="56"/>
    </row>
    <row r="51" spans="1:1" ht="20.25" customHeight="1">
      <c r="A51" s="56"/>
    </row>
    <row r="52" spans="1:1" ht="20.25" customHeight="1">
      <c r="A52" s="56"/>
    </row>
    <row r="53" spans="1:1" ht="20.25" customHeight="1">
      <c r="A53" s="56"/>
    </row>
    <row r="54" spans="1:1" ht="20.25" customHeight="1">
      <c r="A54" s="56"/>
    </row>
    <row r="55" spans="1:1" ht="20.25" customHeight="1">
      <c r="A55" s="56"/>
    </row>
    <row r="56" spans="1:1" ht="20.25" customHeight="1">
      <c r="A56" s="56"/>
    </row>
    <row r="57" spans="1:1" ht="20.25" customHeight="1">
      <c r="A57" s="56"/>
    </row>
    <row r="58" spans="1:1" ht="20.25" customHeight="1">
      <c r="A58" s="56"/>
    </row>
    <row r="59" spans="1:1" ht="20.25" customHeight="1">
      <c r="A59" s="56"/>
    </row>
    <row r="60" spans="1:1" ht="20.25" customHeight="1">
      <c r="A60" s="56"/>
    </row>
    <row r="61" spans="1:1" ht="20.25" customHeight="1">
      <c r="A61" s="56"/>
    </row>
    <row r="62" spans="1:1" ht="20.25" customHeight="1">
      <c r="A62" s="56"/>
    </row>
    <row r="63" spans="1:1" ht="20.25" customHeight="1">
      <c r="A63" s="56"/>
    </row>
    <row r="64" spans="1:1" ht="20.25" customHeight="1">
      <c r="A64" s="56"/>
    </row>
    <row r="65" spans="1:1" ht="20.25" customHeight="1">
      <c r="A65" s="56"/>
    </row>
    <row r="66" spans="1:1" ht="20.25" customHeight="1">
      <c r="A66" s="56"/>
    </row>
    <row r="67" spans="1:1" ht="20.25" customHeight="1">
      <c r="A67" s="56"/>
    </row>
    <row r="68" spans="1:1" ht="20.25" customHeight="1">
      <c r="A68" s="56"/>
    </row>
    <row r="69" spans="1:1" ht="20.25" customHeight="1">
      <c r="A69" s="56"/>
    </row>
    <row r="70" spans="1:1" ht="20.25" customHeight="1">
      <c r="A70" s="56"/>
    </row>
    <row r="71" spans="1:1" ht="20.25" customHeight="1">
      <c r="A71" s="56"/>
    </row>
    <row r="72" spans="1:1" ht="20.25" customHeight="1">
      <c r="A72" s="56"/>
    </row>
    <row r="73" spans="1:1" ht="20.25" customHeight="1">
      <c r="A73" s="56"/>
    </row>
    <row r="74" spans="1:1" ht="20.25" customHeight="1">
      <c r="A74" s="56"/>
    </row>
    <row r="75" spans="1:1" ht="20.25" customHeight="1">
      <c r="A75" s="56"/>
    </row>
    <row r="76" spans="1:1" ht="20.25" customHeight="1">
      <c r="A76" s="56"/>
    </row>
    <row r="77" spans="1:1" ht="20.25" customHeight="1">
      <c r="A77" s="56"/>
    </row>
    <row r="78" spans="1:1" ht="20.25" customHeight="1">
      <c r="A78" s="56"/>
    </row>
    <row r="79" spans="1:1" ht="20.25" customHeight="1">
      <c r="A79" s="56"/>
    </row>
    <row r="80" spans="1:1" ht="20.25" customHeight="1">
      <c r="A80" s="56"/>
    </row>
    <row r="81" spans="1:1" ht="20.25" customHeight="1">
      <c r="A81" s="56"/>
    </row>
    <row r="82" spans="1:1" ht="20.25" customHeight="1">
      <c r="A82" s="56"/>
    </row>
    <row r="83" spans="1:1" ht="20.25" customHeight="1">
      <c r="A83" s="56"/>
    </row>
    <row r="84" spans="1:1" ht="20.25" customHeight="1">
      <c r="A84" s="56"/>
    </row>
    <row r="85" spans="1:1" ht="20.25" customHeight="1">
      <c r="A85" s="56"/>
    </row>
    <row r="86" spans="1:1" ht="20.25" customHeight="1">
      <c r="A86" s="56"/>
    </row>
    <row r="87" spans="1:1" ht="20.25" customHeight="1">
      <c r="A87" s="56"/>
    </row>
    <row r="88" spans="1:1" ht="20.25" customHeight="1">
      <c r="A88" s="56"/>
    </row>
    <row r="89" spans="1:1" ht="20.25" customHeight="1">
      <c r="A89" s="56"/>
    </row>
    <row r="90" spans="1:1" ht="20.25" customHeight="1">
      <c r="A90" s="56"/>
    </row>
    <row r="91" spans="1:1" ht="20.25" customHeight="1">
      <c r="A91" s="56"/>
    </row>
    <row r="92" spans="1:1" ht="20.25" customHeight="1">
      <c r="A92" s="56"/>
    </row>
    <row r="93" spans="1:1" ht="20.25" customHeight="1">
      <c r="A93" s="56"/>
    </row>
    <row r="94" spans="1:1" ht="20.25" customHeight="1">
      <c r="A94" s="56"/>
    </row>
    <row r="95" spans="1:1" ht="20.25" customHeight="1">
      <c r="A95" s="56"/>
    </row>
    <row r="96" spans="1:1" ht="20.25" customHeight="1">
      <c r="A96" s="56"/>
    </row>
    <row r="97" spans="1:1" ht="20.25" customHeight="1">
      <c r="A97" s="56"/>
    </row>
    <row r="98" spans="1:1" ht="20.25" customHeight="1">
      <c r="A98" s="56"/>
    </row>
    <row r="99" spans="1:1" ht="20.25" customHeight="1">
      <c r="A99" s="56"/>
    </row>
    <row r="100" spans="1:1" ht="20.25" customHeight="1">
      <c r="A100" s="56"/>
    </row>
    <row r="101" spans="1:1" ht="20.25" customHeight="1">
      <c r="A101" s="56"/>
    </row>
    <row r="102" spans="1:1" ht="20.25" customHeight="1">
      <c r="A102" s="56"/>
    </row>
    <row r="103" spans="1:1" ht="20.25" customHeight="1">
      <c r="A103" s="56"/>
    </row>
    <row r="104" spans="1:1" ht="20.25" customHeight="1">
      <c r="A104" s="56"/>
    </row>
    <row r="105" spans="1:1" ht="20.25" customHeight="1">
      <c r="A105" s="56"/>
    </row>
    <row r="106" spans="1:1" ht="20.25" customHeight="1">
      <c r="A106" s="56"/>
    </row>
    <row r="107" spans="1:1" ht="20.25" customHeight="1">
      <c r="A107" s="56"/>
    </row>
    <row r="108" spans="1:1" ht="20.25" customHeight="1">
      <c r="A108" s="56"/>
    </row>
    <row r="109" spans="1:1" ht="20.25" customHeight="1">
      <c r="A109" s="56"/>
    </row>
    <row r="110" spans="1:1" ht="20.25" customHeight="1">
      <c r="A110" s="56"/>
    </row>
    <row r="111" spans="1:1" ht="20.25" customHeight="1">
      <c r="A111" s="56"/>
    </row>
    <row r="112" spans="1:1" ht="20.25" customHeight="1">
      <c r="A112" s="56"/>
    </row>
    <row r="113" ht="18" customHeight="1"/>
    <row r="114" ht="18" customHeight="1"/>
    <row r="115" ht="18" customHeight="1"/>
    <row r="116" ht="18" customHeight="1"/>
    <row r="117" ht="18" customHeight="1"/>
    <row r="118" ht="18" customHeight="1"/>
    <row r="119" ht="18" customHeight="1"/>
    <row r="120" ht="18" customHeight="1"/>
  </sheetData>
  <mergeCells count="12">
    <mergeCell ref="C23:F23"/>
    <mergeCell ref="C28:F28"/>
    <mergeCell ref="C21:F21"/>
    <mergeCell ref="A1:B1"/>
    <mergeCell ref="A2:B2"/>
    <mergeCell ref="A4:F4"/>
    <mergeCell ref="A6:A7"/>
    <mergeCell ref="B6:B7"/>
    <mergeCell ref="C6:C7"/>
    <mergeCell ref="D6:E6"/>
    <mergeCell ref="F6:F7"/>
    <mergeCell ref="C22:F22"/>
  </mergeCells>
  <pageMargins left="0.70866141732283505" right="0.5" top="0.25" bottom="0.25" header="0.118110236220472" footer="0.118110236220472"/>
  <pageSetup paperSize="9" orientation="landscape" verticalDpi="0" r:id="rId1"/>
  <headerFooter>
    <oddFooter>&amp;CTrang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26"/>
  <sheetViews>
    <sheetView workbookViewId="0">
      <selection activeCell="A2" sqref="A2:C2"/>
    </sheetView>
  </sheetViews>
  <sheetFormatPr defaultColWidth="9.140625" defaultRowHeight="15.75"/>
  <cols>
    <col min="1" max="1" width="6.42578125" style="14" customWidth="1"/>
    <col min="2" max="2" width="48.140625" style="1" customWidth="1"/>
    <col min="3" max="3" width="13.5703125" style="1" customWidth="1"/>
    <col min="4" max="5" width="13.140625" style="1" customWidth="1"/>
    <col min="6" max="7" width="10.7109375" style="1" customWidth="1"/>
    <col min="8" max="8" width="11.5703125" style="1" customWidth="1"/>
    <col min="9" max="9" width="12.140625" style="1" customWidth="1"/>
    <col min="10" max="10" width="7.42578125" style="1" customWidth="1"/>
    <col min="11" max="11" width="8" style="1" customWidth="1"/>
    <col min="12" max="12" width="25.140625" style="1" customWidth="1"/>
    <col min="13" max="13" width="30.42578125" style="1" customWidth="1"/>
    <col min="14" max="16384" width="9.140625" style="1"/>
  </cols>
  <sheetData>
    <row r="1" spans="1:13" ht="18" customHeight="1">
      <c r="A1" s="426" t="s">
        <v>920</v>
      </c>
      <c r="B1" s="426"/>
      <c r="C1" s="426"/>
      <c r="J1" s="422" t="s">
        <v>101</v>
      </c>
      <c r="K1" s="422"/>
    </row>
    <row r="2" spans="1:13" ht="18" customHeight="1">
      <c r="A2" s="426"/>
      <c r="B2" s="426"/>
      <c r="C2" s="426"/>
      <c r="D2" s="430"/>
      <c r="E2" s="430"/>
      <c r="G2" s="428"/>
      <c r="H2" s="428"/>
      <c r="I2" s="428"/>
      <c r="J2" s="428"/>
      <c r="K2" s="102"/>
    </row>
    <row r="3" spans="1:13" ht="18" customHeight="1">
      <c r="A3" s="36"/>
      <c r="B3" s="36"/>
      <c r="J3" s="102"/>
      <c r="K3" s="102"/>
    </row>
    <row r="4" spans="1:13" ht="35.25" customHeight="1">
      <c r="A4" s="431" t="s">
        <v>356</v>
      </c>
      <c r="B4" s="432"/>
      <c r="C4" s="432"/>
      <c r="D4" s="432"/>
      <c r="E4" s="432"/>
      <c r="F4" s="432"/>
      <c r="G4" s="432"/>
      <c r="H4" s="432"/>
      <c r="I4" s="432"/>
      <c r="J4" s="432"/>
      <c r="K4" s="432"/>
    </row>
    <row r="5" spans="1:13" ht="15.75" customHeight="1">
      <c r="A5" s="13"/>
      <c r="B5" s="13"/>
      <c r="C5" s="13"/>
      <c r="D5" s="13"/>
      <c r="E5" s="13"/>
      <c r="F5" s="13"/>
      <c r="G5" s="13"/>
      <c r="H5" s="13"/>
      <c r="I5" s="13"/>
      <c r="J5" s="13"/>
      <c r="K5" s="13"/>
    </row>
    <row r="6" spans="1:13" ht="25.5" customHeight="1">
      <c r="I6" s="423" t="s">
        <v>37</v>
      </c>
      <c r="J6" s="423"/>
      <c r="K6" s="423"/>
    </row>
    <row r="7" spans="1:13" ht="23.25" customHeight="1">
      <c r="A7" s="427" t="s">
        <v>25</v>
      </c>
      <c r="B7" s="427" t="s">
        <v>26</v>
      </c>
      <c r="C7" s="429" t="s">
        <v>43</v>
      </c>
      <c r="D7" s="429"/>
      <c r="E7" s="427" t="s">
        <v>42</v>
      </c>
      <c r="F7" s="429" t="s">
        <v>44</v>
      </c>
      <c r="G7" s="429"/>
      <c r="H7" s="429"/>
      <c r="I7" s="429"/>
      <c r="J7" s="429" t="s">
        <v>49</v>
      </c>
      <c r="K7" s="429"/>
    </row>
    <row r="8" spans="1:13" ht="57" customHeight="1">
      <c r="A8" s="427"/>
      <c r="B8" s="427"/>
      <c r="C8" s="118" t="s">
        <v>40</v>
      </c>
      <c r="D8" s="118" t="s">
        <v>41</v>
      </c>
      <c r="E8" s="427"/>
      <c r="F8" s="118" t="s">
        <v>45</v>
      </c>
      <c r="G8" s="118" t="s">
        <v>46</v>
      </c>
      <c r="H8" s="118" t="s">
        <v>47</v>
      </c>
      <c r="I8" s="118" t="s">
        <v>48</v>
      </c>
      <c r="J8" s="118" t="s">
        <v>40</v>
      </c>
      <c r="K8" s="118" t="s">
        <v>41</v>
      </c>
      <c r="L8" s="138"/>
    </row>
    <row r="9" spans="1:13" s="5" customFormat="1" ht="21" customHeight="1">
      <c r="A9" s="104"/>
      <c r="B9" s="119" t="s">
        <v>100</v>
      </c>
      <c r="C9" s="110">
        <f>C10+C53+C58+C59</f>
        <v>318432</v>
      </c>
      <c r="D9" s="110">
        <f>D10+D53+D58+D59</f>
        <v>318432</v>
      </c>
      <c r="E9" s="110">
        <f>E10+E53+E58+E59</f>
        <v>564321.33074499993</v>
      </c>
      <c r="F9" s="110">
        <f t="shared" ref="F9:I9" si="0">F10+F53+F58+F59</f>
        <v>3912.3727880000006</v>
      </c>
      <c r="G9" s="110">
        <f t="shared" si="0"/>
        <v>19682.486244</v>
      </c>
      <c r="H9" s="110">
        <f t="shared" si="0"/>
        <v>437829.19008799997</v>
      </c>
      <c r="I9" s="110">
        <f t="shared" si="0"/>
        <v>102897.28162499999</v>
      </c>
      <c r="J9" s="110">
        <f>E9/C9%</f>
        <v>177.21878791861369</v>
      </c>
      <c r="K9" s="110">
        <f>E9/D9%</f>
        <v>177.21878791861369</v>
      </c>
      <c r="L9" s="112"/>
    </row>
    <row r="10" spans="1:13" s="5" customFormat="1" ht="21" customHeight="1">
      <c r="A10" s="104" t="s">
        <v>51</v>
      </c>
      <c r="B10" s="110" t="s">
        <v>52</v>
      </c>
      <c r="C10" s="110">
        <f>C11+C49+C50</f>
        <v>74400</v>
      </c>
      <c r="D10" s="110">
        <f>D11+D49+D50</f>
        <v>74400</v>
      </c>
      <c r="E10" s="110">
        <f>E11+E49+E50</f>
        <v>103737.53255900001</v>
      </c>
      <c r="F10" s="110">
        <f t="shared" ref="F10:I10" si="1">F11+F49+F50</f>
        <v>3912.3727880000006</v>
      </c>
      <c r="G10" s="110">
        <f t="shared" si="1"/>
        <v>19682.486244</v>
      </c>
      <c r="H10" s="110">
        <f t="shared" si="1"/>
        <v>68535.658209000001</v>
      </c>
      <c r="I10" s="110">
        <f t="shared" si="1"/>
        <v>11607.015317999998</v>
      </c>
      <c r="J10" s="110">
        <f t="shared" ref="J10:J55" si="2">E10/C10%</f>
        <v>139.43216741801078</v>
      </c>
      <c r="K10" s="110">
        <f t="shared" ref="K10:K55" si="3">E10/D10%</f>
        <v>139.43216741801078</v>
      </c>
      <c r="L10" s="113"/>
      <c r="M10" s="113"/>
    </row>
    <row r="11" spans="1:13" s="5" customFormat="1" ht="21" customHeight="1">
      <c r="A11" s="104" t="s">
        <v>69</v>
      </c>
      <c r="B11" s="110" t="s">
        <v>70</v>
      </c>
      <c r="C11" s="110">
        <f>C12+C16+C21+C25+C26+C27+C28+C29+C30+C31+C32+C33+C34+C42</f>
        <v>74400</v>
      </c>
      <c r="D11" s="110">
        <f>D12+D16+D21+D25+D26+D27+D28+D29+D30+D31+D32+D33+D34+D42</f>
        <v>74400</v>
      </c>
      <c r="E11" s="110">
        <f>E12+E16+E21+E25+E26+E27+E28+E29+E30+E31+E32+E33+E34+E42</f>
        <v>103532.43755900001</v>
      </c>
      <c r="F11" s="110">
        <f t="shared" ref="F11:I11" si="4">F12+F16+F21+F25+F26+F27+F28+F29+F30+F31+F32+F33+F34+F42</f>
        <v>3912.3727880000006</v>
      </c>
      <c r="G11" s="110">
        <f t="shared" si="4"/>
        <v>19682.486244</v>
      </c>
      <c r="H11" s="110">
        <f t="shared" si="4"/>
        <v>68535.658209000001</v>
      </c>
      <c r="I11" s="110">
        <f t="shared" si="4"/>
        <v>11401.920317999999</v>
      </c>
      <c r="J11" s="110">
        <f t="shared" si="2"/>
        <v>139.15650209543011</v>
      </c>
      <c r="K11" s="110">
        <f t="shared" si="3"/>
        <v>139.15650209543011</v>
      </c>
      <c r="L11" s="113"/>
    </row>
    <row r="12" spans="1:13" s="5" customFormat="1" ht="21" customHeight="1">
      <c r="A12" s="103">
        <v>1</v>
      </c>
      <c r="B12" s="42" t="s">
        <v>53</v>
      </c>
      <c r="C12" s="42">
        <f>C13+C14+C15</f>
        <v>100</v>
      </c>
      <c r="D12" s="42">
        <f>D13+D14+D15</f>
        <v>100</v>
      </c>
      <c r="E12" s="42">
        <f>E13+E14+E15</f>
        <v>171.644969</v>
      </c>
      <c r="F12" s="42"/>
      <c r="G12" s="42">
        <f t="shared" ref="G12:H12" si="5">G13+G14+G15</f>
        <v>88.779713999999998</v>
      </c>
      <c r="H12" s="42">
        <f t="shared" si="5"/>
        <v>82.865254999999991</v>
      </c>
      <c r="I12" s="42"/>
      <c r="J12" s="110">
        <f t="shared" si="2"/>
        <v>171.644969</v>
      </c>
      <c r="K12" s="110">
        <f t="shared" si="3"/>
        <v>171.644969</v>
      </c>
      <c r="L12" s="113"/>
    </row>
    <row r="13" spans="1:13" ht="21" customHeight="1">
      <c r="A13" s="109" t="s">
        <v>54</v>
      </c>
      <c r="B13" s="62" t="s">
        <v>55</v>
      </c>
      <c r="C13" s="62">
        <v>100</v>
      </c>
      <c r="D13" s="62">
        <v>100</v>
      </c>
      <c r="E13" s="62">
        <f>F13+G13+H13+I13</f>
        <v>171.644969</v>
      </c>
      <c r="F13" s="62"/>
      <c r="G13" s="62">
        <f>68.038534+20.74118</f>
        <v>88.779713999999998</v>
      </c>
      <c r="H13" s="62">
        <f>68.038535+14.82672</f>
        <v>82.865254999999991</v>
      </c>
      <c r="I13" s="62"/>
      <c r="J13" s="114">
        <f t="shared" si="2"/>
        <v>171.644969</v>
      </c>
      <c r="K13" s="114">
        <f t="shared" si="3"/>
        <v>171.644969</v>
      </c>
    </row>
    <row r="14" spans="1:13" ht="21" customHeight="1">
      <c r="A14" s="19" t="s">
        <v>54</v>
      </c>
      <c r="B14" s="9" t="s">
        <v>56</v>
      </c>
      <c r="C14" s="9"/>
      <c r="D14" s="9"/>
      <c r="E14" s="9"/>
      <c r="F14" s="9"/>
      <c r="G14" s="9"/>
      <c r="H14" s="9"/>
      <c r="I14" s="9"/>
      <c r="J14" s="8"/>
      <c r="K14" s="8"/>
    </row>
    <row r="15" spans="1:13" ht="21" customHeight="1">
      <c r="A15" s="78" t="s">
        <v>54</v>
      </c>
      <c r="B15" s="79" t="s">
        <v>57</v>
      </c>
      <c r="C15" s="79"/>
      <c r="D15" s="79"/>
      <c r="E15" s="79"/>
      <c r="F15" s="79"/>
      <c r="G15" s="79"/>
      <c r="H15" s="79"/>
      <c r="I15" s="79"/>
      <c r="J15" s="115"/>
      <c r="K15" s="115"/>
    </row>
    <row r="16" spans="1:13" ht="21" customHeight="1">
      <c r="A16" s="103">
        <v>2</v>
      </c>
      <c r="B16" s="42" t="s">
        <v>58</v>
      </c>
      <c r="C16" s="42"/>
      <c r="D16" s="42"/>
      <c r="E16" s="42">
        <f t="shared" ref="E16:E20" si="6">F16+G16+H16+I16</f>
        <v>2.1</v>
      </c>
      <c r="F16" s="42"/>
      <c r="G16" s="42">
        <f>G17+G18+G19+G20</f>
        <v>2.1</v>
      </c>
      <c r="H16" s="42">
        <f t="shared" ref="H16:I16" si="7">H17+H18+H19+H20</f>
        <v>0</v>
      </c>
      <c r="I16" s="42">
        <f t="shared" si="7"/>
        <v>0</v>
      </c>
      <c r="J16" s="110"/>
      <c r="K16" s="110"/>
    </row>
    <row r="17" spans="1:13" ht="21" customHeight="1">
      <c r="A17" s="109" t="s">
        <v>54</v>
      </c>
      <c r="B17" s="62" t="s">
        <v>55</v>
      </c>
      <c r="C17" s="62"/>
      <c r="D17" s="62"/>
      <c r="E17" s="62"/>
      <c r="F17" s="62"/>
      <c r="G17" s="62"/>
      <c r="H17" s="62"/>
      <c r="I17" s="62"/>
      <c r="J17" s="35"/>
      <c r="K17" s="35"/>
    </row>
    <row r="18" spans="1:13" ht="21" customHeight="1">
      <c r="A18" s="19" t="s">
        <v>54</v>
      </c>
      <c r="B18" s="9" t="s">
        <v>56</v>
      </c>
      <c r="C18" s="9"/>
      <c r="D18" s="9"/>
      <c r="E18" s="9"/>
      <c r="F18" s="9"/>
      <c r="G18" s="9"/>
      <c r="H18" s="9"/>
      <c r="I18" s="9"/>
      <c r="J18" s="8"/>
      <c r="K18" s="8"/>
    </row>
    <row r="19" spans="1:13" ht="21" customHeight="1">
      <c r="A19" s="19" t="s">
        <v>54</v>
      </c>
      <c r="B19" s="9" t="s">
        <v>59</v>
      </c>
      <c r="C19" s="9"/>
      <c r="D19" s="9"/>
      <c r="E19" s="9"/>
      <c r="F19" s="9"/>
      <c r="G19" s="9"/>
      <c r="H19" s="9"/>
      <c r="I19" s="9"/>
      <c r="J19" s="8"/>
      <c r="K19" s="8"/>
    </row>
    <row r="20" spans="1:13" ht="21" customHeight="1">
      <c r="A20" s="78" t="s">
        <v>54</v>
      </c>
      <c r="B20" s="79" t="s">
        <v>57</v>
      </c>
      <c r="C20" s="79"/>
      <c r="D20" s="79"/>
      <c r="E20" s="79">
        <f t="shared" si="6"/>
        <v>2.1</v>
      </c>
      <c r="F20" s="79"/>
      <c r="G20" s="79">
        <v>2.1</v>
      </c>
      <c r="H20" s="79"/>
      <c r="I20" s="79"/>
      <c r="J20" s="115"/>
      <c r="K20" s="115"/>
      <c r="L20" s="138"/>
    </row>
    <row r="21" spans="1:13" ht="21" customHeight="1">
      <c r="A21" s="103">
        <v>3</v>
      </c>
      <c r="B21" s="42" t="s">
        <v>60</v>
      </c>
      <c r="C21" s="42">
        <f>C22+C23+C24</f>
        <v>14900</v>
      </c>
      <c r="D21" s="42">
        <f>D22+D23+D24</f>
        <v>14900</v>
      </c>
      <c r="E21" s="42">
        <f>F21+G21+H21+I21</f>
        <v>17171.874315000001</v>
      </c>
      <c r="F21" s="42">
        <f>F22+F23+F24</f>
        <v>0</v>
      </c>
      <c r="G21" s="42">
        <f>G22+G23+G24</f>
        <v>7476.8184009999995</v>
      </c>
      <c r="H21" s="42">
        <f>H22+H23+H24</f>
        <v>8841.8930050000017</v>
      </c>
      <c r="I21" s="42">
        <f>I22+I23+I24</f>
        <v>853.16290900000001</v>
      </c>
      <c r="J21" s="110">
        <f t="shared" si="2"/>
        <v>115.24747862416108</v>
      </c>
      <c r="K21" s="110">
        <f t="shared" si="3"/>
        <v>115.24747862416108</v>
      </c>
      <c r="L21" s="138"/>
    </row>
    <row r="22" spans="1:13" ht="21" customHeight="1">
      <c r="A22" s="109" t="s">
        <v>54</v>
      </c>
      <c r="B22" s="62" t="s">
        <v>55</v>
      </c>
      <c r="C22" s="62">
        <v>14500</v>
      </c>
      <c r="D22" s="62">
        <v>14500</v>
      </c>
      <c r="E22" s="62">
        <f>F22+G22+H22+I22</f>
        <v>16722.208265000001</v>
      </c>
      <c r="F22" s="62"/>
      <c r="G22" s="62">
        <f>7081.968191+394.85021</f>
        <v>7476.8184009999995</v>
      </c>
      <c r="H22" s="62">
        <f>8100.015206+394.850254</f>
        <v>8494.8654600000009</v>
      </c>
      <c r="I22" s="62">
        <v>750.524404</v>
      </c>
      <c r="J22" s="114">
        <f t="shared" si="2"/>
        <v>115.32557424137931</v>
      </c>
      <c r="K22" s="114">
        <f t="shared" si="3"/>
        <v>115.32557424137931</v>
      </c>
      <c r="L22" s="138"/>
      <c r="M22" s="138"/>
    </row>
    <row r="23" spans="1:13" ht="21" customHeight="1">
      <c r="A23" s="19" t="s">
        <v>54</v>
      </c>
      <c r="B23" s="9" t="s">
        <v>56</v>
      </c>
      <c r="C23" s="9">
        <v>100</v>
      </c>
      <c r="D23" s="9">
        <v>100</v>
      </c>
      <c r="E23" s="9">
        <f>H23+I23+F23+G23</f>
        <v>29.523395999999998</v>
      </c>
      <c r="F23" s="9"/>
      <c r="G23" s="9"/>
      <c r="H23" s="9">
        <v>15.432047000000001</v>
      </c>
      <c r="I23" s="9">
        <v>14.091348999999999</v>
      </c>
      <c r="J23" s="9">
        <f t="shared" si="2"/>
        <v>29.523395999999998</v>
      </c>
      <c r="K23" s="9">
        <f t="shared" si="3"/>
        <v>29.523395999999998</v>
      </c>
      <c r="L23" s="138"/>
    </row>
    <row r="24" spans="1:13" ht="21" customHeight="1">
      <c r="A24" s="78" t="s">
        <v>54</v>
      </c>
      <c r="B24" s="79" t="s">
        <v>57</v>
      </c>
      <c r="C24" s="79">
        <v>300</v>
      </c>
      <c r="D24" s="79">
        <v>300</v>
      </c>
      <c r="E24" s="79">
        <f>F24+G24+H24+I24</f>
        <v>420.14265399999999</v>
      </c>
      <c r="F24" s="79"/>
      <c r="G24" s="79"/>
      <c r="H24" s="79">
        <v>331.59549800000002</v>
      </c>
      <c r="I24" s="79">
        <v>88.547156000000001</v>
      </c>
      <c r="J24" s="111">
        <f t="shared" si="2"/>
        <v>140.04755133333333</v>
      </c>
      <c r="K24" s="111">
        <f t="shared" si="3"/>
        <v>140.04755133333333</v>
      </c>
      <c r="L24" s="138"/>
    </row>
    <row r="25" spans="1:13" ht="21" customHeight="1">
      <c r="A25" s="103">
        <v>4</v>
      </c>
      <c r="B25" s="42" t="s">
        <v>61</v>
      </c>
      <c r="C25" s="42">
        <v>21500</v>
      </c>
      <c r="D25" s="42">
        <v>21500</v>
      </c>
      <c r="E25" s="42">
        <f t="shared" ref="E25:E32" si="8">F25+G25+H25+I25</f>
        <v>26485.616248999999</v>
      </c>
      <c r="F25" s="42"/>
      <c r="G25" s="42"/>
      <c r="H25" s="42">
        <v>24352.548951000001</v>
      </c>
      <c r="I25" s="42">
        <v>2133.0672979999999</v>
      </c>
      <c r="J25" s="42">
        <f t="shared" si="2"/>
        <v>123.1889127860465</v>
      </c>
      <c r="K25" s="42">
        <f t="shared" si="3"/>
        <v>123.1889127860465</v>
      </c>
      <c r="L25" s="138"/>
    </row>
    <row r="26" spans="1:13" ht="21" customHeight="1">
      <c r="A26" s="103">
        <v>5</v>
      </c>
      <c r="B26" s="42" t="s">
        <v>62</v>
      </c>
      <c r="C26" s="42"/>
      <c r="D26" s="42"/>
      <c r="E26" s="42">
        <f t="shared" si="8"/>
        <v>0</v>
      </c>
      <c r="F26" s="42"/>
      <c r="G26" s="42"/>
      <c r="H26" s="42"/>
      <c r="I26" s="42"/>
      <c r="J26" s="110"/>
      <c r="K26" s="110"/>
    </row>
    <row r="27" spans="1:13" ht="21" customHeight="1">
      <c r="A27" s="103">
        <v>6</v>
      </c>
      <c r="B27" s="42" t="s">
        <v>63</v>
      </c>
      <c r="C27" s="42">
        <v>950</v>
      </c>
      <c r="D27" s="42">
        <v>950</v>
      </c>
      <c r="E27" s="42">
        <f t="shared" si="8"/>
        <v>1146.1077330000001</v>
      </c>
      <c r="F27" s="42"/>
      <c r="G27" s="42"/>
      <c r="H27" s="42"/>
      <c r="I27" s="42">
        <v>1146.1077330000001</v>
      </c>
      <c r="J27" s="42">
        <f t="shared" si="2"/>
        <v>120.64291926315791</v>
      </c>
      <c r="K27" s="42">
        <f t="shared" si="3"/>
        <v>120.64291926315791</v>
      </c>
      <c r="L27" s="138"/>
    </row>
    <row r="28" spans="1:13" ht="21" customHeight="1">
      <c r="A28" s="103">
        <v>7</v>
      </c>
      <c r="B28" s="42" t="s">
        <v>64</v>
      </c>
      <c r="C28" s="42">
        <v>4000</v>
      </c>
      <c r="D28" s="42">
        <v>4000</v>
      </c>
      <c r="E28" s="42">
        <f t="shared" si="8"/>
        <v>5713.4132810000001</v>
      </c>
      <c r="F28" s="42"/>
      <c r="G28" s="42">
        <v>2856.7056520000001</v>
      </c>
      <c r="H28" s="42">
        <v>2856.707629</v>
      </c>
      <c r="I28" s="42"/>
      <c r="J28" s="42">
        <f t="shared" si="2"/>
        <v>142.83533202500001</v>
      </c>
      <c r="K28" s="42">
        <f t="shared" si="3"/>
        <v>142.83533202500001</v>
      </c>
      <c r="L28" s="138"/>
    </row>
    <row r="29" spans="1:13" ht="21" customHeight="1">
      <c r="A29" s="103">
        <v>8</v>
      </c>
      <c r="B29" s="42" t="s">
        <v>65</v>
      </c>
      <c r="C29" s="42"/>
      <c r="D29" s="42"/>
      <c r="E29" s="42"/>
      <c r="F29" s="42"/>
      <c r="G29" s="42"/>
      <c r="H29" s="42"/>
      <c r="I29" s="42"/>
      <c r="J29" s="110"/>
      <c r="K29" s="110"/>
    </row>
    <row r="30" spans="1:13" ht="21" customHeight="1">
      <c r="A30" s="103">
        <v>9</v>
      </c>
      <c r="B30" s="42" t="s">
        <v>66</v>
      </c>
      <c r="C30" s="42">
        <v>2100</v>
      </c>
      <c r="D30" s="42">
        <v>2100</v>
      </c>
      <c r="E30" s="42">
        <f t="shared" si="8"/>
        <v>2108.636399</v>
      </c>
      <c r="F30" s="42">
        <v>641.88439300000005</v>
      </c>
      <c r="G30" s="42">
        <v>327.214</v>
      </c>
      <c r="H30" s="42">
        <v>801.76600599999995</v>
      </c>
      <c r="I30" s="42">
        <v>337.77199999999999</v>
      </c>
      <c r="J30" s="42">
        <f t="shared" si="2"/>
        <v>100.4112570952381</v>
      </c>
      <c r="K30" s="42">
        <f>E30/D30%</f>
        <v>100.4112570952381</v>
      </c>
      <c r="L30" s="138"/>
    </row>
    <row r="31" spans="1:13" ht="21" customHeight="1">
      <c r="A31" s="103">
        <v>10</v>
      </c>
      <c r="B31" s="42" t="s">
        <v>67</v>
      </c>
      <c r="C31" s="42">
        <v>20000</v>
      </c>
      <c r="D31" s="42">
        <v>20000</v>
      </c>
      <c r="E31" s="42">
        <f t="shared" si="8"/>
        <v>39823.5026</v>
      </c>
      <c r="F31" s="42"/>
      <c r="G31" s="42">
        <v>8451.0148790000003</v>
      </c>
      <c r="H31" s="42">
        <v>25545.761221000001</v>
      </c>
      <c r="I31" s="42">
        <v>5826.7264999999998</v>
      </c>
      <c r="J31" s="42">
        <f t="shared" si="2"/>
        <v>199.117513</v>
      </c>
      <c r="K31" s="42">
        <f t="shared" si="3"/>
        <v>199.117513</v>
      </c>
      <c r="L31" s="138"/>
    </row>
    <row r="32" spans="1:13" ht="21" customHeight="1">
      <c r="A32" s="103">
        <v>11</v>
      </c>
      <c r="B32" s="42" t="s">
        <v>68</v>
      </c>
      <c r="C32" s="42">
        <v>5900</v>
      </c>
      <c r="D32" s="42">
        <v>5900</v>
      </c>
      <c r="E32" s="42">
        <f t="shared" si="8"/>
        <v>5348.5605320000004</v>
      </c>
      <c r="F32" s="42"/>
      <c r="G32" s="42"/>
      <c r="H32" s="42">
        <v>5348.5605320000004</v>
      </c>
      <c r="I32" s="42"/>
      <c r="J32" s="42">
        <f>E32/C32%</f>
        <v>90.653568338983064</v>
      </c>
      <c r="K32" s="42">
        <f t="shared" si="3"/>
        <v>90.653568338983064</v>
      </c>
      <c r="L32" s="138"/>
    </row>
    <row r="33" spans="1:12" ht="21" customHeight="1">
      <c r="A33" s="103">
        <v>12</v>
      </c>
      <c r="B33" s="42" t="s">
        <v>71</v>
      </c>
      <c r="C33" s="42">
        <v>460</v>
      </c>
      <c r="D33" s="42">
        <v>460</v>
      </c>
      <c r="E33" s="42">
        <f>F33+G33+H33+I33</f>
        <v>492</v>
      </c>
      <c r="F33" s="42"/>
      <c r="G33" s="42">
        <v>246</v>
      </c>
      <c r="H33" s="42">
        <v>246</v>
      </c>
      <c r="I33" s="42"/>
      <c r="J33" s="42">
        <f t="shared" si="2"/>
        <v>106.95652173913044</v>
      </c>
      <c r="K33" s="42">
        <f t="shared" si="3"/>
        <v>106.95652173913044</v>
      </c>
      <c r="L33" s="138"/>
    </row>
    <row r="34" spans="1:12" ht="21" customHeight="1">
      <c r="A34" s="103">
        <v>13</v>
      </c>
      <c r="B34" s="42" t="s">
        <v>75</v>
      </c>
      <c r="C34" s="42">
        <v>490</v>
      </c>
      <c r="D34" s="42">
        <v>490</v>
      </c>
      <c r="E34" s="42">
        <f>F34+G34+H34+I34</f>
        <v>1104.3338779999999</v>
      </c>
      <c r="F34" s="42"/>
      <c r="G34" s="42"/>
      <c r="H34" s="42"/>
      <c r="I34" s="42">
        <f>SUM(I35:I41)</f>
        <v>1104.3338779999999</v>
      </c>
      <c r="J34" s="42">
        <f t="shared" si="2"/>
        <v>225.37426081632648</v>
      </c>
      <c r="K34" s="42">
        <f t="shared" si="3"/>
        <v>225.37426081632648</v>
      </c>
      <c r="L34" s="138"/>
    </row>
    <row r="35" spans="1:12" ht="21" customHeight="1">
      <c r="A35" s="109" t="s">
        <v>54</v>
      </c>
      <c r="B35" s="62" t="s">
        <v>89</v>
      </c>
      <c r="C35" s="62"/>
      <c r="D35" s="62"/>
      <c r="E35" s="62">
        <f t="shared" ref="E35:E48" si="9">F35+G35+H35+I35</f>
        <v>671.77987499999995</v>
      </c>
      <c r="F35" s="62"/>
      <c r="G35" s="62"/>
      <c r="H35" s="62"/>
      <c r="I35" s="62">
        <v>671.77987499999995</v>
      </c>
      <c r="J35" s="35"/>
      <c r="K35" s="35"/>
      <c r="L35" s="138"/>
    </row>
    <row r="36" spans="1:12" ht="21" customHeight="1">
      <c r="A36" s="19" t="s">
        <v>54</v>
      </c>
      <c r="B36" s="9" t="s">
        <v>90</v>
      </c>
      <c r="C36" s="9"/>
      <c r="D36" s="9"/>
      <c r="E36" s="9">
        <f t="shared" si="9"/>
        <v>46.7</v>
      </c>
      <c r="F36" s="9"/>
      <c r="G36" s="9"/>
      <c r="H36" s="9"/>
      <c r="I36" s="9">
        <v>46.7</v>
      </c>
      <c r="J36" s="8"/>
      <c r="K36" s="8"/>
      <c r="L36" s="108"/>
    </row>
    <row r="37" spans="1:12" ht="21" customHeight="1">
      <c r="A37" s="19" t="s">
        <v>54</v>
      </c>
      <c r="B37" s="9" t="s">
        <v>88</v>
      </c>
      <c r="C37" s="9"/>
      <c r="D37" s="9"/>
      <c r="E37" s="9">
        <f t="shared" si="9"/>
        <v>41.75</v>
      </c>
      <c r="F37" s="9"/>
      <c r="G37" s="9"/>
      <c r="H37" s="9"/>
      <c r="I37" s="9">
        <f>42.5-750000/1000000</f>
        <v>41.75</v>
      </c>
      <c r="J37" s="8"/>
      <c r="K37" s="8"/>
      <c r="L37" s="108"/>
    </row>
    <row r="38" spans="1:12" ht="21" customHeight="1">
      <c r="A38" s="19" t="s">
        <v>54</v>
      </c>
      <c r="B38" s="9" t="s">
        <v>87</v>
      </c>
      <c r="C38" s="9"/>
      <c r="D38" s="9"/>
      <c r="E38" s="9">
        <f t="shared" si="9"/>
        <v>0</v>
      </c>
      <c r="F38" s="9"/>
      <c r="G38" s="9"/>
      <c r="H38" s="9"/>
      <c r="I38" s="9"/>
      <c r="J38" s="8"/>
      <c r="K38" s="8"/>
      <c r="L38" s="108"/>
    </row>
    <row r="39" spans="1:12" ht="21" customHeight="1">
      <c r="A39" s="19" t="s">
        <v>54</v>
      </c>
      <c r="B39" s="9" t="s">
        <v>73</v>
      </c>
      <c r="C39" s="9"/>
      <c r="D39" s="9"/>
      <c r="E39" s="9">
        <f t="shared" si="9"/>
        <v>1.0509999999999999</v>
      </c>
      <c r="F39" s="9"/>
      <c r="G39" s="9"/>
      <c r="H39" s="9"/>
      <c r="I39" s="9">
        <v>1.0509999999999999</v>
      </c>
      <c r="J39" s="8"/>
      <c r="K39" s="8"/>
    </row>
    <row r="40" spans="1:12" ht="21" customHeight="1">
      <c r="A40" s="19" t="s">
        <v>54</v>
      </c>
      <c r="B40" s="9" t="s">
        <v>76</v>
      </c>
      <c r="C40" s="9"/>
      <c r="D40" s="9"/>
      <c r="E40" s="9">
        <f t="shared" si="9"/>
        <v>0</v>
      </c>
      <c r="F40" s="9"/>
      <c r="G40" s="9"/>
      <c r="H40" s="9"/>
      <c r="I40" s="9"/>
      <c r="J40" s="8"/>
      <c r="K40" s="8"/>
    </row>
    <row r="41" spans="1:12" ht="21" customHeight="1">
      <c r="A41" s="78" t="s">
        <v>54</v>
      </c>
      <c r="B41" s="79" t="s">
        <v>267</v>
      </c>
      <c r="C41" s="79"/>
      <c r="D41" s="79"/>
      <c r="E41" s="79">
        <f>F41+G41+H41+I41</f>
        <v>343.05300299999999</v>
      </c>
      <c r="F41" s="79"/>
      <c r="G41" s="79"/>
      <c r="H41" s="79"/>
      <c r="I41" s="79">
        <v>343.05300299999999</v>
      </c>
      <c r="J41" s="115"/>
      <c r="K41" s="115"/>
    </row>
    <row r="42" spans="1:12" ht="21" customHeight="1">
      <c r="A42" s="103">
        <v>14</v>
      </c>
      <c r="B42" s="42" t="s">
        <v>72</v>
      </c>
      <c r="C42" s="42">
        <v>4000</v>
      </c>
      <c r="D42" s="42">
        <v>4000</v>
      </c>
      <c r="E42" s="42">
        <f t="shared" si="9"/>
        <v>3964.6476030000003</v>
      </c>
      <c r="F42" s="42">
        <f>F43+F44+F45+F46+F47+F48</f>
        <v>3270.4883950000003</v>
      </c>
      <c r="G42" s="42">
        <f t="shared" ref="G42:I42" si="10">G43+G44+G45+G46+G47+G48</f>
        <v>233.85359800000003</v>
      </c>
      <c r="H42" s="42">
        <f t="shared" si="10"/>
        <v>459.55561000000006</v>
      </c>
      <c r="I42" s="42">
        <f t="shared" si="10"/>
        <v>0.75</v>
      </c>
      <c r="J42" s="42">
        <f t="shared" si="2"/>
        <v>99.116190075000006</v>
      </c>
      <c r="K42" s="42">
        <f t="shared" si="3"/>
        <v>99.116190075000006</v>
      </c>
      <c r="L42" s="138"/>
    </row>
    <row r="43" spans="1:12" ht="21" customHeight="1">
      <c r="A43" s="109" t="s">
        <v>54</v>
      </c>
      <c r="B43" s="62" t="s">
        <v>86</v>
      </c>
      <c r="C43" s="62">
        <v>2500</v>
      </c>
      <c r="D43" s="62">
        <v>2500</v>
      </c>
      <c r="E43" s="62">
        <f>F43+G43+H43+I43</f>
        <v>2332.4452500000002</v>
      </c>
      <c r="F43" s="62">
        <v>2210.7952500000001</v>
      </c>
      <c r="G43" s="62"/>
      <c r="H43" s="62">
        <v>120.9</v>
      </c>
      <c r="I43" s="62">
        <f>750000/1000000</f>
        <v>0.75</v>
      </c>
      <c r="J43" s="114">
        <f t="shared" si="2"/>
        <v>93.297810000000013</v>
      </c>
      <c r="K43" s="114">
        <f t="shared" si="3"/>
        <v>93.297810000000013</v>
      </c>
    </row>
    <row r="44" spans="1:12" ht="21" customHeight="1">
      <c r="A44" s="19" t="s">
        <v>54</v>
      </c>
      <c r="B44" s="9" t="s">
        <v>85</v>
      </c>
      <c r="C44" s="9"/>
      <c r="D44" s="9"/>
      <c r="E44" s="9">
        <f t="shared" si="9"/>
        <v>1255.209145</v>
      </c>
      <c r="F44" s="9">
        <v>925.15914499999997</v>
      </c>
      <c r="G44" s="9">
        <v>109</v>
      </c>
      <c r="H44" s="9">
        <v>221.05</v>
      </c>
      <c r="I44" s="9"/>
      <c r="J44" s="9"/>
      <c r="K44" s="9"/>
    </row>
    <row r="45" spans="1:12" ht="21" customHeight="1">
      <c r="A45" s="19" t="s">
        <v>54</v>
      </c>
      <c r="B45" s="9" t="s">
        <v>87</v>
      </c>
      <c r="C45" s="9"/>
      <c r="D45" s="9"/>
      <c r="E45" s="9">
        <f t="shared" si="9"/>
        <v>0</v>
      </c>
      <c r="F45" s="9"/>
      <c r="G45" s="9"/>
      <c r="H45" s="9"/>
      <c r="I45" s="9"/>
      <c r="J45" s="9"/>
      <c r="K45" s="9"/>
    </row>
    <row r="46" spans="1:12" ht="21" customHeight="1">
      <c r="A46" s="19" t="s">
        <v>54</v>
      </c>
      <c r="B46" s="9" t="s">
        <v>73</v>
      </c>
      <c r="C46" s="9"/>
      <c r="D46" s="9"/>
      <c r="E46" s="9">
        <f t="shared" si="9"/>
        <v>128.90346</v>
      </c>
      <c r="F46" s="9">
        <v>10.513999999999999</v>
      </c>
      <c r="G46" s="9">
        <v>92.093000000000004</v>
      </c>
      <c r="H46" s="9">
        <v>26.29646</v>
      </c>
      <c r="I46" s="9"/>
      <c r="J46" s="9"/>
      <c r="K46" s="9"/>
    </row>
    <row r="47" spans="1:12" ht="21" customHeight="1">
      <c r="A47" s="19" t="s">
        <v>54</v>
      </c>
      <c r="B47" s="9" t="s">
        <v>76</v>
      </c>
      <c r="C47" s="9"/>
      <c r="D47" s="9"/>
      <c r="E47" s="9">
        <f t="shared" si="9"/>
        <v>0</v>
      </c>
      <c r="F47" s="9"/>
      <c r="G47" s="9"/>
      <c r="H47" s="9"/>
      <c r="I47" s="9"/>
      <c r="J47" s="9"/>
      <c r="K47" s="9"/>
    </row>
    <row r="48" spans="1:12" ht="21" customHeight="1">
      <c r="A48" s="78" t="s">
        <v>54</v>
      </c>
      <c r="B48" s="79" t="s">
        <v>267</v>
      </c>
      <c r="C48" s="79">
        <v>500</v>
      </c>
      <c r="D48" s="79">
        <v>500</v>
      </c>
      <c r="E48" s="79">
        <f t="shared" si="9"/>
        <v>248.08974799999999</v>
      </c>
      <c r="F48" s="79">
        <v>124.02</v>
      </c>
      <c r="G48" s="79">
        <v>32.760598000000002</v>
      </c>
      <c r="H48" s="79">
        <v>91.309150000000002</v>
      </c>
      <c r="I48" s="79"/>
      <c r="J48" s="111"/>
      <c r="K48" s="111">
        <f t="shared" si="3"/>
        <v>49.617949599999996</v>
      </c>
    </row>
    <row r="49" spans="1:13" s="5" customFormat="1" ht="21" customHeight="1">
      <c r="A49" s="104" t="s">
        <v>77</v>
      </c>
      <c r="B49" s="110" t="s">
        <v>91</v>
      </c>
      <c r="C49" s="110"/>
      <c r="D49" s="110"/>
      <c r="E49" s="110"/>
      <c r="F49" s="110"/>
      <c r="G49" s="110"/>
      <c r="H49" s="110"/>
      <c r="I49" s="110"/>
      <c r="J49" s="110"/>
      <c r="K49" s="110"/>
    </row>
    <row r="50" spans="1:13" s="5" customFormat="1" ht="21" customHeight="1">
      <c r="A50" s="104" t="s">
        <v>78</v>
      </c>
      <c r="B50" s="110" t="s">
        <v>92</v>
      </c>
      <c r="C50" s="110"/>
      <c r="D50" s="110"/>
      <c r="E50" s="110">
        <f>E51+E52</f>
        <v>205.095</v>
      </c>
      <c r="F50" s="110"/>
      <c r="G50" s="110"/>
      <c r="H50" s="110"/>
      <c r="I50" s="110">
        <f>I51+I52</f>
        <v>205.095</v>
      </c>
      <c r="J50" s="110"/>
      <c r="K50" s="110"/>
      <c r="L50" s="112"/>
    </row>
    <row r="51" spans="1:13" ht="21" customHeight="1">
      <c r="A51" s="109">
        <v>1</v>
      </c>
      <c r="B51" s="62" t="s">
        <v>93</v>
      </c>
      <c r="C51" s="62"/>
      <c r="D51" s="62"/>
      <c r="E51" s="79">
        <f t="shared" ref="E51:E52" si="11">F51+G51+H51+I51</f>
        <v>166</v>
      </c>
      <c r="F51" s="62"/>
      <c r="G51" s="62"/>
      <c r="H51" s="62"/>
      <c r="I51" s="62">
        <v>166</v>
      </c>
      <c r="J51" s="116"/>
      <c r="K51" s="116"/>
    </row>
    <row r="52" spans="1:13" ht="21" customHeight="1">
      <c r="A52" s="78">
        <v>2</v>
      </c>
      <c r="B52" s="79" t="s">
        <v>94</v>
      </c>
      <c r="C52" s="79"/>
      <c r="D52" s="79"/>
      <c r="E52" s="79">
        <f t="shared" si="11"/>
        <v>39.094999999999999</v>
      </c>
      <c r="F52" s="79"/>
      <c r="G52" s="79"/>
      <c r="H52" s="79"/>
      <c r="I52" s="79">
        <v>39.094999999999999</v>
      </c>
      <c r="J52" s="115"/>
      <c r="K52" s="115"/>
    </row>
    <row r="53" spans="1:13" s="5" customFormat="1" ht="21" customHeight="1">
      <c r="A53" s="104" t="s">
        <v>79</v>
      </c>
      <c r="B53" s="110" t="s">
        <v>95</v>
      </c>
      <c r="C53" s="110">
        <f>C54</f>
        <v>244032</v>
      </c>
      <c r="D53" s="110">
        <f>D54</f>
        <v>244032</v>
      </c>
      <c r="E53" s="110">
        <f>E54+E57</f>
        <v>425130.38750000001</v>
      </c>
      <c r="F53" s="110"/>
      <c r="G53" s="110"/>
      <c r="H53" s="110">
        <f t="shared" ref="H53:I53" si="12">H54+H57</f>
        <v>338742.58279999997</v>
      </c>
      <c r="I53" s="110">
        <f t="shared" si="12"/>
        <v>86387.804700000008</v>
      </c>
      <c r="J53" s="110">
        <f t="shared" si="2"/>
        <v>174.21091803533963</v>
      </c>
      <c r="K53" s="110">
        <f t="shared" si="3"/>
        <v>174.21091803533963</v>
      </c>
      <c r="L53" s="113"/>
    </row>
    <row r="54" spans="1:13" s="5" customFormat="1" ht="21" customHeight="1">
      <c r="A54" s="104" t="s">
        <v>69</v>
      </c>
      <c r="B54" s="110" t="s">
        <v>96</v>
      </c>
      <c r="C54" s="110">
        <f>C55+C56</f>
        <v>244032</v>
      </c>
      <c r="D54" s="110">
        <f>D55+D56</f>
        <v>244032</v>
      </c>
      <c r="E54" s="110">
        <f>E55+E56</f>
        <v>425130.38750000001</v>
      </c>
      <c r="F54" s="110"/>
      <c r="G54" s="110"/>
      <c r="H54" s="110">
        <f t="shared" ref="H54:I54" si="13">H55+H56</f>
        <v>338742.58279999997</v>
      </c>
      <c r="I54" s="110">
        <f t="shared" si="13"/>
        <v>86387.804700000008</v>
      </c>
      <c r="J54" s="110">
        <f t="shared" si="2"/>
        <v>174.21091803533963</v>
      </c>
      <c r="K54" s="110">
        <f t="shared" si="3"/>
        <v>174.21091803533963</v>
      </c>
      <c r="L54" s="113"/>
    </row>
    <row r="55" spans="1:13" ht="21" customHeight="1">
      <c r="A55" s="109">
        <v>1</v>
      </c>
      <c r="B55" s="62" t="s">
        <v>97</v>
      </c>
      <c r="C55" s="62">
        <v>244032</v>
      </c>
      <c r="D55" s="62">
        <v>244032</v>
      </c>
      <c r="E55" s="79">
        <f>F55+G55+H55+I55</f>
        <v>267318</v>
      </c>
      <c r="F55" s="62"/>
      <c r="G55" s="62"/>
      <c r="H55" s="62">
        <v>241806</v>
      </c>
      <c r="I55" s="62">
        <v>25512</v>
      </c>
      <c r="J55" s="117">
        <f t="shared" si="2"/>
        <v>109.5421911880409</v>
      </c>
      <c r="K55" s="116">
        <f t="shared" si="3"/>
        <v>109.5421911880409</v>
      </c>
      <c r="L55" s="138"/>
    </row>
    <row r="56" spans="1:13" ht="21" customHeight="1">
      <c r="A56" s="78">
        <v>2</v>
      </c>
      <c r="B56" s="79" t="s">
        <v>81</v>
      </c>
      <c r="C56" s="79"/>
      <c r="D56" s="79"/>
      <c r="E56" s="79">
        <f t="shared" ref="E56:E58" si="14">F56+G56+H56+I56</f>
        <v>157812.38750000001</v>
      </c>
      <c r="F56" s="79"/>
      <c r="G56" s="79"/>
      <c r="H56" s="79">
        <v>96936.582800000004</v>
      </c>
      <c r="I56" s="79">
        <v>60875.804700000001</v>
      </c>
      <c r="J56" s="115"/>
      <c r="K56" s="115"/>
      <c r="L56" s="108"/>
    </row>
    <row r="57" spans="1:13" s="5" customFormat="1" ht="21" customHeight="1">
      <c r="A57" s="104" t="s">
        <v>77</v>
      </c>
      <c r="B57" s="110" t="s">
        <v>83</v>
      </c>
      <c r="C57" s="110"/>
      <c r="D57" s="110"/>
      <c r="E57" s="110"/>
      <c r="F57" s="110"/>
      <c r="G57" s="110"/>
      <c r="H57" s="110"/>
      <c r="I57" s="110"/>
      <c r="J57" s="110"/>
      <c r="K57" s="110"/>
      <c r="L57" s="113"/>
    </row>
    <row r="58" spans="1:13" s="5" customFormat="1" ht="21" customHeight="1">
      <c r="A58" s="104" t="s">
        <v>80</v>
      </c>
      <c r="B58" s="110" t="s">
        <v>98</v>
      </c>
      <c r="C58" s="110"/>
      <c r="D58" s="110"/>
      <c r="E58" s="110">
        <f t="shared" si="14"/>
        <v>32301.012882999999</v>
      </c>
      <c r="F58" s="110"/>
      <c r="G58" s="110"/>
      <c r="H58" s="110">
        <v>28819.002</v>
      </c>
      <c r="I58" s="110">
        <v>3482.0108829999999</v>
      </c>
      <c r="J58" s="110"/>
      <c r="K58" s="110"/>
      <c r="L58" s="113"/>
      <c r="M58" s="113"/>
    </row>
    <row r="59" spans="1:13" s="5" customFormat="1" ht="21" customHeight="1">
      <c r="A59" s="104" t="s">
        <v>82</v>
      </c>
      <c r="B59" s="110" t="s">
        <v>99</v>
      </c>
      <c r="C59" s="110"/>
      <c r="D59" s="110"/>
      <c r="E59" s="110">
        <f>F59+G59+H59+I59</f>
        <v>3152.3978029999998</v>
      </c>
      <c r="F59" s="110"/>
      <c r="G59" s="110"/>
      <c r="H59" s="110">
        <v>1731.947079</v>
      </c>
      <c r="I59" s="110">
        <v>1420.450724</v>
      </c>
      <c r="J59" s="110"/>
      <c r="K59" s="110"/>
      <c r="L59" s="113"/>
      <c r="M59" s="113">
        <f>E59</f>
        <v>3152.3978029999998</v>
      </c>
    </row>
    <row r="60" spans="1:13" ht="21" customHeight="1">
      <c r="M60" s="138">
        <f>H59</f>
        <v>1731.947079</v>
      </c>
    </row>
    <row r="61" spans="1:13" s="21" customFormat="1" ht="21.75" customHeight="1">
      <c r="A61" s="424"/>
      <c r="B61" s="424"/>
      <c r="C61" s="424"/>
      <c r="D61" s="424"/>
      <c r="E61" s="424"/>
      <c r="F61" s="424"/>
      <c r="G61" s="34"/>
      <c r="H61" s="424"/>
      <c r="I61" s="424"/>
      <c r="J61" s="424"/>
      <c r="K61" s="424"/>
      <c r="M61" s="302">
        <f>I59</f>
        <v>1420.450724</v>
      </c>
    </row>
    <row r="62" spans="1:13" s="12" customFormat="1" ht="21.75" customHeight="1">
      <c r="A62" s="420"/>
      <c r="B62" s="420"/>
      <c r="C62" s="420"/>
      <c r="D62" s="420"/>
      <c r="E62" s="420"/>
      <c r="F62" s="420"/>
      <c r="G62" s="5"/>
      <c r="H62" s="420"/>
      <c r="I62" s="420"/>
      <c r="J62" s="420"/>
      <c r="K62" s="420"/>
    </row>
    <row r="63" spans="1:13" ht="21" customHeight="1">
      <c r="H63" s="420"/>
      <c r="I63" s="420"/>
      <c r="J63" s="420"/>
      <c r="K63" s="420"/>
    </row>
    <row r="64" spans="1:13" ht="21" customHeight="1">
      <c r="B64" s="32"/>
    </row>
    <row r="65" spans="2:11" ht="21" customHeight="1">
      <c r="B65" s="33"/>
    </row>
    <row r="66" spans="2:11" ht="21" customHeight="1">
      <c r="B66" s="33"/>
    </row>
    <row r="67" spans="2:11" ht="21" customHeight="1">
      <c r="B67" s="142"/>
      <c r="D67" s="420"/>
      <c r="E67" s="420"/>
      <c r="H67" s="420"/>
      <c r="I67" s="420"/>
      <c r="J67" s="420"/>
      <c r="K67" s="420"/>
    </row>
    <row r="68" spans="2:11" ht="21" customHeight="1"/>
    <row r="69" spans="2:11" ht="21" customHeight="1"/>
    <row r="70" spans="2:11" ht="21" customHeight="1"/>
    <row r="71" spans="2:11" ht="21" customHeight="1"/>
    <row r="72" spans="2:11" ht="21" customHeight="1"/>
    <row r="73" spans="2:11" ht="21" customHeight="1"/>
    <row r="74" spans="2:11" ht="21" customHeight="1"/>
    <row r="75" spans="2:11" ht="21" customHeight="1"/>
    <row r="76" spans="2:11" ht="21" customHeight="1"/>
    <row r="77" spans="2:11" ht="21" customHeight="1"/>
    <row r="78" spans="2:11" ht="21" customHeight="1"/>
    <row r="79" spans="2:11" ht="21" customHeight="1"/>
    <row r="80" spans="2:11" ht="21" customHeight="1"/>
    <row r="81" ht="21" customHeight="1"/>
    <row r="82" ht="21" customHeight="1"/>
    <row r="83" ht="21" customHeight="1"/>
    <row r="84" ht="21" customHeight="1"/>
    <row r="85" ht="21" customHeight="1"/>
    <row r="86" ht="21" customHeight="1"/>
    <row r="87" ht="21"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sheetData>
  <mergeCells count="23">
    <mergeCell ref="A61:B61"/>
    <mergeCell ref="A62:B62"/>
    <mergeCell ref="C61:F61"/>
    <mergeCell ref="C62:F62"/>
    <mergeCell ref="H61:K61"/>
    <mergeCell ref="D67:E67"/>
    <mergeCell ref="H63:K63"/>
    <mergeCell ref="H67:K67"/>
    <mergeCell ref="H62:K62"/>
    <mergeCell ref="I6:K6"/>
    <mergeCell ref="A1:C1"/>
    <mergeCell ref="A2:C2"/>
    <mergeCell ref="B7:B8"/>
    <mergeCell ref="I2:J2"/>
    <mergeCell ref="C7:D7"/>
    <mergeCell ref="F7:I7"/>
    <mergeCell ref="E7:E8"/>
    <mergeCell ref="J7:K7"/>
    <mergeCell ref="D2:E2"/>
    <mergeCell ref="J1:K1"/>
    <mergeCell ref="A4:K4"/>
    <mergeCell ref="G2:H2"/>
    <mergeCell ref="A7:A8"/>
  </mergeCells>
  <pageMargins left="0.31496062992126" right="0.118110236220472" top="0.55118110236220497" bottom="0.35433070866141703" header="0.31496062992126" footer="0.118110236220472"/>
  <pageSetup paperSize="9" scale="90" orientation="landscape" verticalDpi="0" r:id="rId1"/>
  <headerFooter>
    <oddFooter>&amp;CTrang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21"/>
  <sheetViews>
    <sheetView workbookViewId="0">
      <selection activeCell="H9" sqref="H9"/>
    </sheetView>
  </sheetViews>
  <sheetFormatPr defaultColWidth="9.140625" defaultRowHeight="15.75"/>
  <cols>
    <col min="1" max="1" width="5.5703125" style="1" customWidth="1"/>
    <col min="2" max="2" width="56" style="1" customWidth="1"/>
    <col min="3" max="5" width="13.140625" style="1" customWidth="1"/>
    <col min="6" max="6" width="30" style="1" customWidth="1"/>
    <col min="7" max="7" width="21" style="1" customWidth="1"/>
    <col min="8" max="16384" width="9.140625" style="1"/>
  </cols>
  <sheetData>
    <row r="1" spans="1:7" ht="16.5">
      <c r="A1" s="168" t="s">
        <v>623</v>
      </c>
    </row>
    <row r="2" spans="1:7" ht="18" customHeight="1">
      <c r="A2" s="468" t="s">
        <v>407</v>
      </c>
      <c r="B2" s="468"/>
      <c r="F2" s="68" t="s">
        <v>273</v>
      </c>
    </row>
    <row r="3" spans="1:7" ht="18" customHeight="1">
      <c r="A3" s="168"/>
      <c r="B3" s="168"/>
      <c r="F3" s="149"/>
    </row>
    <row r="4" spans="1:7" ht="24.75" customHeight="1">
      <c r="A4" s="420" t="s">
        <v>372</v>
      </c>
      <c r="B4" s="420"/>
      <c r="C4" s="420"/>
      <c r="D4" s="420"/>
      <c r="E4" s="420"/>
      <c r="F4" s="420"/>
    </row>
    <row r="5" spans="1:7" ht="11.25" customHeight="1"/>
    <row r="6" spans="1:7" ht="18" customHeight="1">
      <c r="F6" s="198" t="s">
        <v>37</v>
      </c>
    </row>
    <row r="7" spans="1:7" ht="18" customHeight="1">
      <c r="A7" s="427" t="s">
        <v>25</v>
      </c>
      <c r="B7" s="427" t="s">
        <v>26</v>
      </c>
      <c r="C7" s="427" t="s">
        <v>2</v>
      </c>
      <c r="D7" s="449" t="s">
        <v>132</v>
      </c>
      <c r="E7" s="449"/>
      <c r="F7" s="427" t="s">
        <v>27</v>
      </c>
    </row>
    <row r="8" spans="1:7" ht="18" customHeight="1">
      <c r="A8" s="427"/>
      <c r="B8" s="427"/>
      <c r="C8" s="427"/>
      <c r="D8" s="24" t="s">
        <v>47</v>
      </c>
      <c r="E8" s="24" t="s">
        <v>48</v>
      </c>
      <c r="F8" s="427"/>
    </row>
    <row r="9" spans="1:7" s="5" customFormat="1" ht="21.95" customHeight="1">
      <c r="A9" s="154" t="s">
        <v>69</v>
      </c>
      <c r="B9" s="35" t="s">
        <v>263</v>
      </c>
      <c r="C9" s="35">
        <f>C10+C11</f>
        <v>4787.1550688000007</v>
      </c>
      <c r="D9" s="35">
        <f>D10+D11</f>
        <v>3569.0233339000006</v>
      </c>
      <c r="E9" s="35">
        <f>E10+E11</f>
        <v>1218.1317348999996</v>
      </c>
      <c r="F9" s="35"/>
    </row>
    <row r="10" spans="1:7" ht="21.95" customHeight="1">
      <c r="A10" s="153">
        <v>1</v>
      </c>
      <c r="B10" s="42" t="s">
        <v>627</v>
      </c>
      <c r="C10" s="42"/>
      <c r="D10" s="42">
        <v>0</v>
      </c>
      <c r="E10" s="42">
        <v>0</v>
      </c>
      <c r="F10" s="42"/>
    </row>
    <row r="11" spans="1:7" ht="21.95" customHeight="1">
      <c r="A11" s="153">
        <v>2</v>
      </c>
      <c r="B11" s="42" t="s">
        <v>628</v>
      </c>
      <c r="C11" s="42">
        <f>C14+C15+C16</f>
        <v>4787.1550688000007</v>
      </c>
      <c r="D11" s="42">
        <f>D14+D15+D16</f>
        <v>3569.0233339000006</v>
      </c>
      <c r="E11" s="42">
        <f>E14+E15+E16</f>
        <v>1218.1317348999996</v>
      </c>
      <c r="F11" s="42"/>
    </row>
    <row r="12" spans="1:7" ht="21.95" customHeight="1">
      <c r="A12" s="153" t="s">
        <v>183</v>
      </c>
      <c r="B12" s="42" t="s">
        <v>264</v>
      </c>
      <c r="C12" s="42"/>
      <c r="D12" s="42"/>
      <c r="E12" s="42"/>
      <c r="F12" s="42"/>
    </row>
    <row r="13" spans="1:7" ht="21.95" customHeight="1">
      <c r="A13" s="153" t="s">
        <v>187</v>
      </c>
      <c r="B13" s="42" t="s">
        <v>265</v>
      </c>
      <c r="C13" s="42">
        <f>C14+C15+C16</f>
        <v>4787.1550688000007</v>
      </c>
      <c r="D13" s="42">
        <f>D14+D15+D16</f>
        <v>3569.0233339000006</v>
      </c>
      <c r="E13" s="42">
        <f>E14+E15+E16</f>
        <v>1218.1317348999996</v>
      </c>
      <c r="F13" s="42"/>
    </row>
    <row r="14" spans="1:7" ht="21.95" customHeight="1">
      <c r="A14" s="109" t="s">
        <v>54</v>
      </c>
      <c r="B14" s="62" t="s">
        <v>629</v>
      </c>
      <c r="C14" s="62">
        <f>D14+E14</f>
        <v>4212.1550688000007</v>
      </c>
      <c r="D14" s="62">
        <f>(33866.890477-29474)*70%</f>
        <v>3075.0233339000006</v>
      </c>
      <c r="E14" s="62">
        <f>(4790.473907-3166)*70%</f>
        <v>1137.1317348999996</v>
      </c>
      <c r="F14" s="62"/>
      <c r="G14" s="1">
        <f>C14*50%</f>
        <v>2106.0775344000003</v>
      </c>
    </row>
    <row r="15" spans="1:7" ht="21.95" customHeight="1">
      <c r="A15" s="19" t="s">
        <v>54</v>
      </c>
      <c r="B15" s="9" t="s">
        <v>630</v>
      </c>
      <c r="C15" s="62">
        <f t="shared" ref="C15:C16" si="0">D15+E15</f>
        <v>81</v>
      </c>
      <c r="D15" s="9"/>
      <c r="E15" s="9">
        <f>(3328-3166)*50%</f>
        <v>81</v>
      </c>
      <c r="F15" s="9"/>
      <c r="G15" s="1">
        <f>C14-D14</f>
        <v>1137.1317349000001</v>
      </c>
    </row>
    <row r="16" spans="1:7" ht="39" customHeight="1">
      <c r="A16" s="78" t="s">
        <v>54</v>
      </c>
      <c r="B16" s="79" t="s">
        <v>631</v>
      </c>
      <c r="C16" s="62">
        <f t="shared" si="0"/>
        <v>494</v>
      </c>
      <c r="D16" s="79">
        <v>494</v>
      </c>
      <c r="E16" s="79">
        <v>0</v>
      </c>
      <c r="F16" s="79"/>
    </row>
    <row r="17" spans="1:8" ht="21.95" customHeight="1">
      <c r="A17" s="153" t="s">
        <v>277</v>
      </c>
      <c r="B17" s="42" t="s">
        <v>278</v>
      </c>
      <c r="C17" s="42"/>
      <c r="D17" s="42"/>
      <c r="E17" s="42"/>
      <c r="F17" s="42"/>
    </row>
    <row r="18" spans="1:8" s="5" customFormat="1" ht="21.95" customHeight="1">
      <c r="A18" s="152" t="s">
        <v>77</v>
      </c>
      <c r="B18" s="110" t="s">
        <v>266</v>
      </c>
      <c r="C18" s="110"/>
      <c r="D18" s="110">
        <v>0</v>
      </c>
      <c r="E18" s="110">
        <v>0</v>
      </c>
      <c r="F18" s="110"/>
    </row>
    <row r="19" spans="1:8" s="5" customFormat="1" ht="21.95" customHeight="1">
      <c r="A19" s="152" t="s">
        <v>78</v>
      </c>
      <c r="B19" s="110" t="s">
        <v>373</v>
      </c>
      <c r="C19" s="110">
        <f>D19+E19</f>
        <v>4787.1550688000007</v>
      </c>
      <c r="D19" s="110">
        <f>D9-D18</f>
        <v>3569.0233339000006</v>
      </c>
      <c r="E19" s="110">
        <f>E9-E18</f>
        <v>1218.1317348999996</v>
      </c>
      <c r="F19" s="110"/>
    </row>
    <row r="20" spans="1:8" ht="21" customHeight="1">
      <c r="A20" s="56"/>
      <c r="D20" s="471" t="s">
        <v>624</v>
      </c>
      <c r="E20" s="471"/>
      <c r="F20" s="471"/>
      <c r="G20" s="228"/>
    </row>
    <row r="21" spans="1:8" ht="21" customHeight="1">
      <c r="A21" s="56"/>
      <c r="D21" s="455" t="s">
        <v>378</v>
      </c>
      <c r="E21" s="455"/>
      <c r="F21" s="455"/>
      <c r="G21" s="455"/>
      <c r="H21" s="5"/>
    </row>
    <row r="22" spans="1:8" ht="21" customHeight="1">
      <c r="A22" s="56"/>
      <c r="D22" s="455" t="s">
        <v>379</v>
      </c>
      <c r="E22" s="455"/>
      <c r="F22" s="455"/>
      <c r="G22" s="455"/>
    </row>
    <row r="23" spans="1:8" ht="21" customHeight="1">
      <c r="A23" s="56"/>
      <c r="E23" s="227"/>
      <c r="F23" s="227"/>
      <c r="G23" s="227"/>
    </row>
    <row r="24" spans="1:8" ht="21" customHeight="1">
      <c r="A24" s="56"/>
      <c r="E24" s="227"/>
      <c r="F24" s="227"/>
      <c r="G24" s="227"/>
    </row>
    <row r="25" spans="1:8" ht="21" customHeight="1">
      <c r="A25" s="56"/>
      <c r="E25" s="227"/>
      <c r="F25" s="227"/>
      <c r="G25" s="227"/>
    </row>
    <row r="26" spans="1:8" ht="21" customHeight="1">
      <c r="A26" s="56"/>
      <c r="E26" s="227"/>
      <c r="F26" s="227"/>
      <c r="G26" s="227"/>
    </row>
    <row r="27" spans="1:8" ht="21" customHeight="1">
      <c r="A27" s="56"/>
      <c r="D27" s="455" t="s">
        <v>380</v>
      </c>
      <c r="E27" s="455"/>
      <c r="F27" s="455"/>
      <c r="G27" s="455"/>
    </row>
    <row r="28" spans="1:8" ht="21" customHeight="1">
      <c r="A28" s="56"/>
    </row>
    <row r="29" spans="1:8" ht="21" customHeight="1">
      <c r="A29" s="56"/>
    </row>
    <row r="30" spans="1:8" ht="21" customHeight="1">
      <c r="A30" s="56"/>
    </row>
    <row r="31" spans="1:8" ht="21" customHeight="1">
      <c r="A31" s="56"/>
    </row>
    <row r="32" spans="1:8" ht="21" customHeight="1">
      <c r="A32" s="56"/>
    </row>
    <row r="33" spans="1:1" ht="21" customHeight="1">
      <c r="A33" s="56"/>
    </row>
    <row r="34" spans="1:1" ht="21" customHeight="1">
      <c r="A34" s="56"/>
    </row>
    <row r="35" spans="1:1" ht="21" customHeight="1">
      <c r="A35" s="56"/>
    </row>
    <row r="36" spans="1:1" ht="21" customHeight="1">
      <c r="A36" s="56"/>
    </row>
    <row r="37" spans="1:1" ht="21" customHeight="1">
      <c r="A37" s="56"/>
    </row>
    <row r="38" spans="1:1" ht="21" customHeight="1">
      <c r="A38" s="56"/>
    </row>
    <row r="39" spans="1:1" ht="21" customHeight="1">
      <c r="A39" s="56"/>
    </row>
    <row r="40" spans="1:1" ht="21" customHeight="1">
      <c r="A40" s="56"/>
    </row>
    <row r="41" spans="1:1" ht="21" customHeight="1">
      <c r="A41" s="56"/>
    </row>
    <row r="42" spans="1:1" ht="21" customHeight="1">
      <c r="A42" s="56"/>
    </row>
    <row r="43" spans="1:1" ht="21" customHeight="1">
      <c r="A43" s="56"/>
    </row>
    <row r="44" spans="1:1" ht="21" customHeight="1">
      <c r="A44" s="56"/>
    </row>
    <row r="45" spans="1:1" ht="21" customHeight="1">
      <c r="A45" s="56"/>
    </row>
    <row r="46" spans="1:1" ht="21" customHeight="1">
      <c r="A46" s="56"/>
    </row>
    <row r="47" spans="1:1" ht="21" customHeight="1">
      <c r="A47" s="56"/>
    </row>
    <row r="48" spans="1:1" ht="21" customHeight="1">
      <c r="A48" s="56"/>
    </row>
    <row r="49" spans="1:1" ht="21" customHeight="1">
      <c r="A49" s="56"/>
    </row>
    <row r="50" spans="1:1" ht="21" customHeight="1">
      <c r="A50" s="56"/>
    </row>
    <row r="51" spans="1:1" ht="21" customHeight="1">
      <c r="A51" s="56"/>
    </row>
    <row r="52" spans="1:1" ht="21" customHeight="1">
      <c r="A52" s="56"/>
    </row>
    <row r="53" spans="1:1" ht="21" customHeight="1">
      <c r="A53" s="56"/>
    </row>
    <row r="54" spans="1:1" ht="21" customHeight="1">
      <c r="A54" s="56"/>
    </row>
    <row r="55" spans="1:1" ht="21" customHeight="1">
      <c r="A55" s="56"/>
    </row>
    <row r="56" spans="1:1" ht="21" customHeight="1">
      <c r="A56" s="56"/>
    </row>
    <row r="57" spans="1:1" ht="21" customHeight="1">
      <c r="A57" s="56"/>
    </row>
    <row r="58" spans="1:1" ht="21" customHeight="1">
      <c r="A58" s="56"/>
    </row>
    <row r="59" spans="1:1" ht="21" customHeight="1">
      <c r="A59" s="56"/>
    </row>
    <row r="60" spans="1:1" ht="21" customHeight="1">
      <c r="A60" s="56"/>
    </row>
    <row r="61" spans="1:1" ht="21" customHeight="1">
      <c r="A61" s="56"/>
    </row>
    <row r="62" spans="1:1" ht="21" customHeight="1">
      <c r="A62" s="56"/>
    </row>
    <row r="63" spans="1:1" ht="21" customHeight="1">
      <c r="A63" s="56"/>
    </row>
    <row r="64" spans="1:1" ht="21" customHeight="1">
      <c r="A64" s="56"/>
    </row>
    <row r="65" spans="1:1" ht="21" customHeight="1">
      <c r="A65" s="56"/>
    </row>
    <row r="66" spans="1:1" ht="21" customHeight="1">
      <c r="A66" s="56"/>
    </row>
    <row r="67" spans="1:1" ht="21" customHeight="1">
      <c r="A67" s="56"/>
    </row>
    <row r="68" spans="1:1" ht="21" customHeight="1">
      <c r="A68" s="56"/>
    </row>
    <row r="69" spans="1:1" ht="21" customHeight="1">
      <c r="A69" s="56"/>
    </row>
    <row r="70" spans="1:1" ht="21" customHeight="1">
      <c r="A70" s="56"/>
    </row>
    <row r="71" spans="1:1" ht="21" customHeight="1">
      <c r="A71" s="56"/>
    </row>
    <row r="72" spans="1:1" ht="21" customHeight="1">
      <c r="A72" s="56"/>
    </row>
    <row r="73" spans="1:1" ht="21" customHeight="1">
      <c r="A73" s="56"/>
    </row>
    <row r="74" spans="1:1" ht="21" customHeight="1"/>
    <row r="75" spans="1:1" ht="21" customHeight="1"/>
    <row r="76" spans="1:1" ht="21" customHeight="1"/>
    <row r="77" spans="1:1" ht="21" customHeight="1"/>
    <row r="78" spans="1:1" ht="21" customHeight="1"/>
    <row r="79" spans="1:1" ht="21" customHeight="1"/>
    <row r="80" spans="1:1"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sheetData>
  <mergeCells count="11">
    <mergeCell ref="A2:B2"/>
    <mergeCell ref="D21:G21"/>
    <mergeCell ref="D22:G22"/>
    <mergeCell ref="D27:G27"/>
    <mergeCell ref="A4:F4"/>
    <mergeCell ref="D20:F20"/>
    <mergeCell ref="A7:A8"/>
    <mergeCell ref="B7:B8"/>
    <mergeCell ref="C7:C8"/>
    <mergeCell ref="D7:E7"/>
    <mergeCell ref="F7:F8"/>
  </mergeCells>
  <pageMargins left="0.70866141732283505" right="0.5" top="0.25" bottom="0.25" header="0.31496062992126" footer="0.196850393700787"/>
  <pageSetup paperSize="9" orientation="landscape"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
  <sheetViews>
    <sheetView workbookViewId="0">
      <selection activeCell="D11" sqref="D11"/>
    </sheetView>
  </sheetViews>
  <sheetFormatPr defaultColWidth="9.140625" defaultRowHeight="15.75"/>
  <cols>
    <col min="1" max="1" width="6.42578125" style="1" customWidth="1"/>
    <col min="2" max="2" width="53.140625" style="1" customWidth="1"/>
    <col min="3" max="5" width="14.7109375" style="1" customWidth="1"/>
    <col min="6" max="6" width="27.7109375" style="1" customWidth="1"/>
    <col min="7" max="16384" width="9.140625" style="1"/>
  </cols>
  <sheetData>
    <row r="1" spans="1:6" ht="18" customHeight="1">
      <c r="A1" s="168" t="s">
        <v>74</v>
      </c>
      <c r="F1" s="68" t="s">
        <v>274</v>
      </c>
    </row>
    <row r="2" spans="1:6" ht="18" customHeight="1">
      <c r="A2" s="47" t="s">
        <v>147</v>
      </c>
    </row>
    <row r="3" spans="1:6" ht="25.5" customHeight="1">
      <c r="A3" s="420" t="s">
        <v>204</v>
      </c>
      <c r="B3" s="420"/>
      <c r="C3" s="420"/>
      <c r="D3" s="420"/>
      <c r="E3" s="420"/>
      <c r="F3" s="420"/>
    </row>
    <row r="4" spans="1:6" ht="18" customHeight="1">
      <c r="F4" s="46" t="s">
        <v>202</v>
      </c>
    </row>
    <row r="5" spans="1:6" ht="18" customHeight="1">
      <c r="A5" s="427" t="s">
        <v>25</v>
      </c>
      <c r="B5" s="427" t="s">
        <v>26</v>
      </c>
      <c r="C5" s="427" t="s">
        <v>102</v>
      </c>
      <c r="D5" s="449" t="s">
        <v>132</v>
      </c>
      <c r="E5" s="449"/>
      <c r="F5" s="427" t="s">
        <v>27</v>
      </c>
    </row>
    <row r="6" spans="1:6" ht="18" customHeight="1">
      <c r="A6" s="427"/>
      <c r="B6" s="427"/>
      <c r="C6" s="427"/>
      <c r="D6" s="44" t="s">
        <v>47</v>
      </c>
      <c r="E6" s="44" t="s">
        <v>48</v>
      </c>
      <c r="F6" s="427"/>
    </row>
    <row r="7" spans="1:6" ht="32.25" customHeight="1">
      <c r="A7" s="17"/>
      <c r="B7" s="18" t="s">
        <v>212</v>
      </c>
      <c r="C7" s="18"/>
      <c r="D7" s="18"/>
      <c r="E7" s="18"/>
      <c r="F7" s="18"/>
    </row>
    <row r="8" spans="1:6" ht="22.5" customHeight="1">
      <c r="A8" s="19">
        <v>1</v>
      </c>
      <c r="B8" s="9" t="s">
        <v>205</v>
      </c>
      <c r="C8" s="9"/>
      <c r="D8" s="9"/>
      <c r="E8" s="9"/>
      <c r="F8" s="9"/>
    </row>
    <row r="9" spans="1:6" ht="22.5" customHeight="1">
      <c r="A9" s="19">
        <f t="shared" ref="A9:A15" si="0">A8+1</f>
        <v>2</v>
      </c>
      <c r="B9" s="9" t="s">
        <v>208</v>
      </c>
      <c r="C9" s="9"/>
      <c r="D9" s="9"/>
      <c r="E9" s="9"/>
      <c r="F9" s="9"/>
    </row>
    <row r="10" spans="1:6" ht="22.5" customHeight="1">
      <c r="A10" s="19">
        <f t="shared" si="0"/>
        <v>3</v>
      </c>
      <c r="B10" s="9" t="s">
        <v>206</v>
      </c>
      <c r="C10" s="9"/>
      <c r="D10" s="9"/>
      <c r="E10" s="9"/>
      <c r="F10" s="9"/>
    </row>
    <row r="11" spans="1:6" ht="22.5" customHeight="1">
      <c r="A11" s="19">
        <f t="shared" si="0"/>
        <v>4</v>
      </c>
      <c r="B11" s="9" t="s">
        <v>207</v>
      </c>
      <c r="C11" s="9"/>
      <c r="D11" s="9"/>
      <c r="E11" s="9"/>
      <c r="F11" s="9"/>
    </row>
    <row r="12" spans="1:6" ht="22.5" customHeight="1">
      <c r="A12" s="19">
        <f t="shared" si="0"/>
        <v>5</v>
      </c>
      <c r="B12" s="9" t="s">
        <v>87</v>
      </c>
      <c r="C12" s="9"/>
      <c r="D12" s="9"/>
      <c r="E12" s="9"/>
      <c r="F12" s="9"/>
    </row>
    <row r="13" spans="1:6" ht="22.5" customHeight="1">
      <c r="A13" s="19">
        <f t="shared" si="0"/>
        <v>6</v>
      </c>
      <c r="B13" s="9" t="s">
        <v>73</v>
      </c>
      <c r="C13" s="9"/>
      <c r="D13" s="9"/>
      <c r="E13" s="9"/>
      <c r="F13" s="9"/>
    </row>
    <row r="14" spans="1:6" ht="22.5" customHeight="1">
      <c r="A14" s="19">
        <f t="shared" si="0"/>
        <v>7</v>
      </c>
      <c r="B14" s="9" t="s">
        <v>76</v>
      </c>
      <c r="C14" s="9"/>
      <c r="D14" s="9"/>
      <c r="E14" s="9"/>
      <c r="F14" s="9"/>
    </row>
    <row r="15" spans="1:6" ht="22.5" customHeight="1">
      <c r="A15" s="19">
        <f t="shared" si="0"/>
        <v>8</v>
      </c>
      <c r="B15" s="9" t="s">
        <v>209</v>
      </c>
      <c r="C15" s="9"/>
      <c r="D15" s="9"/>
      <c r="E15" s="9"/>
      <c r="F15" s="9"/>
    </row>
    <row r="16" spans="1:6" ht="22.5" customHeight="1">
      <c r="A16" s="19" t="s">
        <v>210</v>
      </c>
      <c r="B16" s="9" t="s">
        <v>211</v>
      </c>
      <c r="C16" s="9"/>
      <c r="D16" s="9"/>
      <c r="E16" s="9"/>
      <c r="F16" s="9"/>
    </row>
    <row r="17" spans="1:6" ht="22.5" customHeight="1">
      <c r="A17" s="20"/>
      <c r="B17" s="11"/>
      <c r="C17" s="11"/>
      <c r="D17" s="11"/>
      <c r="E17" s="11"/>
      <c r="F17" s="11"/>
    </row>
    <row r="18" spans="1:6" ht="18" customHeight="1">
      <c r="A18" s="43"/>
    </row>
    <row r="19" spans="1:6" ht="18" customHeight="1">
      <c r="A19" s="43"/>
      <c r="D19" s="422" t="s">
        <v>355</v>
      </c>
      <c r="E19" s="422"/>
      <c r="F19" s="422"/>
    </row>
    <row r="20" spans="1:6" ht="18" customHeight="1">
      <c r="A20" s="43"/>
      <c r="D20" s="420" t="s">
        <v>84</v>
      </c>
      <c r="E20" s="420"/>
      <c r="F20" s="420"/>
    </row>
    <row r="21" spans="1:6" ht="18" customHeight="1">
      <c r="A21" s="43"/>
    </row>
    <row r="22" spans="1:6" ht="18" customHeight="1">
      <c r="A22" s="43"/>
    </row>
    <row r="23" spans="1:6" ht="18" customHeight="1">
      <c r="A23" s="43"/>
    </row>
    <row r="24" spans="1:6" ht="18" customHeight="1">
      <c r="A24" s="43"/>
    </row>
    <row r="25" spans="1:6" ht="18" customHeight="1">
      <c r="A25" s="43"/>
    </row>
    <row r="26" spans="1:6" ht="18" customHeight="1">
      <c r="A26" s="43"/>
    </row>
    <row r="27" spans="1:6" ht="18" customHeight="1">
      <c r="A27" s="43"/>
    </row>
    <row r="28" spans="1:6" ht="18" customHeight="1">
      <c r="A28" s="43"/>
    </row>
    <row r="29" spans="1:6" ht="18" customHeight="1">
      <c r="A29" s="43"/>
    </row>
    <row r="30" spans="1:6" ht="18" customHeight="1">
      <c r="A30" s="43"/>
    </row>
    <row r="31" spans="1:6" ht="18" customHeight="1">
      <c r="A31" s="43"/>
    </row>
    <row r="32" spans="1:6" ht="18" customHeight="1">
      <c r="A32" s="43"/>
    </row>
    <row r="33" spans="1:1" ht="18" customHeight="1">
      <c r="A33" s="43"/>
    </row>
    <row r="34" spans="1:1" ht="18" customHeight="1">
      <c r="A34" s="43"/>
    </row>
    <row r="35" spans="1:1" ht="18" customHeight="1">
      <c r="A35" s="43"/>
    </row>
    <row r="36" spans="1:1" ht="18" customHeight="1">
      <c r="A36" s="43"/>
    </row>
    <row r="37" spans="1:1" ht="18" customHeight="1">
      <c r="A37" s="43"/>
    </row>
    <row r="38" spans="1:1" ht="18" customHeight="1">
      <c r="A38" s="43"/>
    </row>
    <row r="39" spans="1:1" ht="18" customHeight="1">
      <c r="A39" s="43"/>
    </row>
    <row r="40" spans="1:1" ht="18" customHeight="1">
      <c r="A40" s="43"/>
    </row>
    <row r="41" spans="1:1" ht="18" customHeight="1">
      <c r="A41" s="43"/>
    </row>
    <row r="42" spans="1:1" ht="18" customHeight="1">
      <c r="A42" s="43"/>
    </row>
    <row r="43" spans="1:1" ht="18" customHeight="1">
      <c r="A43" s="43"/>
    </row>
    <row r="44" spans="1:1" ht="18" customHeight="1">
      <c r="A44" s="43"/>
    </row>
    <row r="45" spans="1:1" ht="18" customHeight="1">
      <c r="A45" s="43"/>
    </row>
    <row r="46" spans="1:1" ht="18" customHeight="1">
      <c r="A46" s="43"/>
    </row>
    <row r="47" spans="1:1" ht="18" customHeight="1">
      <c r="A47" s="43"/>
    </row>
    <row r="48" spans="1:1" ht="18" customHeight="1">
      <c r="A48" s="43"/>
    </row>
    <row r="49" spans="1:1" ht="18" customHeight="1">
      <c r="A49" s="43"/>
    </row>
    <row r="50" spans="1:1" ht="18" customHeight="1">
      <c r="A50" s="43"/>
    </row>
    <row r="51" spans="1:1" ht="18" customHeight="1">
      <c r="A51" s="43"/>
    </row>
    <row r="52" spans="1:1" ht="18" customHeight="1">
      <c r="A52" s="43"/>
    </row>
    <row r="53" spans="1:1" ht="18" customHeight="1">
      <c r="A53" s="43"/>
    </row>
    <row r="54" spans="1:1" ht="18" customHeight="1">
      <c r="A54" s="43"/>
    </row>
    <row r="55" spans="1:1" ht="18" customHeight="1">
      <c r="A55" s="43"/>
    </row>
    <row r="56" spans="1:1" ht="18" customHeight="1">
      <c r="A56" s="43"/>
    </row>
    <row r="57" spans="1:1" ht="18" customHeight="1">
      <c r="A57" s="43"/>
    </row>
    <row r="58" spans="1:1" ht="18" customHeight="1">
      <c r="A58" s="43"/>
    </row>
    <row r="59" spans="1:1" ht="18" customHeight="1">
      <c r="A59" s="43"/>
    </row>
    <row r="60" spans="1:1" ht="18" customHeight="1">
      <c r="A60" s="43"/>
    </row>
    <row r="61" spans="1:1" ht="18" customHeight="1">
      <c r="A61" s="43"/>
    </row>
    <row r="62" spans="1:1" ht="18" customHeight="1">
      <c r="A62" s="43"/>
    </row>
    <row r="63" spans="1:1" ht="18" customHeight="1">
      <c r="A63" s="43"/>
    </row>
    <row r="64" spans="1:1" ht="18" customHeight="1">
      <c r="A64" s="43"/>
    </row>
    <row r="65" spans="1:1" ht="18" customHeight="1">
      <c r="A65" s="43"/>
    </row>
    <row r="66" spans="1:1" ht="18" customHeight="1">
      <c r="A66" s="43"/>
    </row>
    <row r="67" spans="1:1" ht="18" customHeight="1">
      <c r="A67" s="43"/>
    </row>
    <row r="68" spans="1:1" ht="18" customHeight="1">
      <c r="A68" s="43"/>
    </row>
    <row r="69" spans="1:1" ht="18" customHeight="1">
      <c r="A69" s="43"/>
    </row>
    <row r="70" spans="1:1" ht="18" customHeight="1">
      <c r="A70" s="43"/>
    </row>
    <row r="71" spans="1:1" ht="18" customHeight="1">
      <c r="A71" s="43"/>
    </row>
    <row r="72" spans="1:1" ht="18" customHeight="1">
      <c r="A72" s="43"/>
    </row>
    <row r="73" spans="1:1" ht="18" customHeight="1">
      <c r="A73" s="43"/>
    </row>
    <row r="74" spans="1:1" ht="18" customHeight="1">
      <c r="A74" s="43"/>
    </row>
    <row r="75" spans="1:1" ht="18" customHeight="1">
      <c r="A75" s="43"/>
    </row>
    <row r="76" spans="1:1" ht="18" customHeight="1">
      <c r="A76" s="43"/>
    </row>
    <row r="77" spans="1:1" ht="18" customHeight="1">
      <c r="A77" s="43"/>
    </row>
    <row r="78" spans="1:1" ht="18" customHeight="1">
      <c r="A78" s="43"/>
    </row>
    <row r="79" spans="1:1" ht="18" customHeight="1">
      <c r="A79" s="43"/>
    </row>
    <row r="80" spans="1:1" ht="18" customHeight="1">
      <c r="A80" s="43"/>
    </row>
    <row r="81" spans="1:1" ht="18" customHeight="1">
      <c r="A81" s="43"/>
    </row>
    <row r="82" spans="1:1" ht="18" customHeight="1">
      <c r="A82" s="43"/>
    </row>
    <row r="83" spans="1:1" ht="18" customHeight="1">
      <c r="A83" s="43"/>
    </row>
    <row r="84" spans="1:1" ht="18" customHeight="1">
      <c r="A84" s="43"/>
    </row>
    <row r="85" spans="1:1" ht="18" customHeight="1">
      <c r="A85" s="43"/>
    </row>
    <row r="86" spans="1:1" ht="18" customHeight="1">
      <c r="A86" s="43"/>
    </row>
    <row r="87" spans="1:1" ht="18" customHeight="1">
      <c r="A87" s="43"/>
    </row>
    <row r="88" spans="1:1" ht="18" customHeight="1">
      <c r="A88" s="43"/>
    </row>
    <row r="89" spans="1:1" ht="18" customHeight="1">
      <c r="A89" s="43"/>
    </row>
    <row r="90" spans="1:1" ht="18" customHeight="1">
      <c r="A90" s="43"/>
    </row>
    <row r="91" spans="1:1" ht="18" customHeight="1">
      <c r="A91" s="43"/>
    </row>
    <row r="92" spans="1:1" ht="18" customHeight="1">
      <c r="A92" s="43"/>
    </row>
    <row r="93" spans="1:1" ht="18" customHeight="1">
      <c r="A93" s="43"/>
    </row>
    <row r="94" spans="1:1" ht="18" customHeight="1">
      <c r="A94" s="43"/>
    </row>
    <row r="95" spans="1:1" ht="18" customHeight="1">
      <c r="A95" s="43"/>
    </row>
    <row r="96" spans="1:1" ht="18" customHeight="1">
      <c r="A96" s="43"/>
    </row>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sheetData>
  <mergeCells count="8">
    <mergeCell ref="A3:F3"/>
    <mergeCell ref="D19:F19"/>
    <mergeCell ref="D20:F20"/>
    <mergeCell ref="A5:A6"/>
    <mergeCell ref="B5:B6"/>
    <mergeCell ref="C5:C6"/>
    <mergeCell ref="D5:E5"/>
    <mergeCell ref="F5:F6"/>
  </mergeCells>
  <pageMargins left="0.70866141732283472" right="0.31496062992125984" top="0.74803149606299213" bottom="0.35433070866141736" header="0.31496062992125984" footer="0.11811023622047245"/>
  <pageSetup paperSize="9"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
  <sheetViews>
    <sheetView workbookViewId="0">
      <selection activeCell="D17" sqref="D17:F17"/>
    </sheetView>
  </sheetViews>
  <sheetFormatPr defaultColWidth="9.140625" defaultRowHeight="15.75"/>
  <cols>
    <col min="1" max="1" width="6.140625" style="1" customWidth="1"/>
    <col min="2" max="2" width="60.28515625" style="1" customWidth="1"/>
    <col min="3" max="5" width="15.140625" style="1" customWidth="1"/>
    <col min="6" max="6" width="23.140625" style="1" customWidth="1"/>
    <col min="7" max="16384" width="9.140625" style="1"/>
  </cols>
  <sheetData>
    <row r="1" spans="1:6" ht="18" customHeight="1">
      <c r="A1" s="36" t="s">
        <v>0</v>
      </c>
      <c r="F1" s="68" t="s">
        <v>275</v>
      </c>
    </row>
    <row r="2" spans="1:6" ht="18" customHeight="1">
      <c r="A2" s="58" t="s">
        <v>39</v>
      </c>
    </row>
    <row r="3" spans="1:6" ht="29.25" customHeight="1">
      <c r="A3" s="420" t="s">
        <v>203</v>
      </c>
      <c r="B3" s="420"/>
      <c r="C3" s="420"/>
      <c r="D3" s="420"/>
      <c r="E3" s="420"/>
      <c r="F3" s="420"/>
    </row>
    <row r="4" spans="1:6" ht="18" customHeight="1">
      <c r="F4" s="46" t="s">
        <v>37</v>
      </c>
    </row>
    <row r="5" spans="1:6" ht="19.5" customHeight="1">
      <c r="A5" s="427" t="s">
        <v>25</v>
      </c>
      <c r="B5" s="427" t="s">
        <v>26</v>
      </c>
      <c r="C5" s="427" t="s">
        <v>102</v>
      </c>
      <c r="D5" s="449" t="s">
        <v>132</v>
      </c>
      <c r="E5" s="449"/>
      <c r="F5" s="427" t="s">
        <v>27</v>
      </c>
    </row>
    <row r="6" spans="1:6" ht="18" customHeight="1">
      <c r="A6" s="427"/>
      <c r="B6" s="427"/>
      <c r="C6" s="427"/>
      <c r="D6" s="44" t="s">
        <v>47</v>
      </c>
      <c r="E6" s="44" t="s">
        <v>48</v>
      </c>
      <c r="F6" s="427"/>
    </row>
    <row r="7" spans="1:6" ht="24.75" customHeight="1">
      <c r="A7" s="17"/>
      <c r="B7" s="6" t="s">
        <v>213</v>
      </c>
      <c r="C7" s="18"/>
      <c r="D7" s="18"/>
      <c r="E7" s="18"/>
      <c r="F7" s="18"/>
    </row>
    <row r="8" spans="1:6" ht="24.75" customHeight="1">
      <c r="A8" s="19">
        <v>1</v>
      </c>
      <c r="B8" s="9" t="s">
        <v>214</v>
      </c>
      <c r="C8" s="9"/>
      <c r="D8" s="9"/>
      <c r="E8" s="9"/>
      <c r="F8" s="9"/>
    </row>
    <row r="9" spans="1:6" ht="24.75" customHeight="1">
      <c r="A9" s="19">
        <f>A8+1</f>
        <v>2</v>
      </c>
      <c r="B9" s="9" t="s">
        <v>215</v>
      </c>
      <c r="C9" s="9"/>
      <c r="D9" s="9"/>
      <c r="E9" s="9"/>
      <c r="F9" s="9"/>
    </row>
    <row r="10" spans="1:6" ht="24.75" customHeight="1">
      <c r="A10" s="19">
        <f>A9+1</f>
        <v>3</v>
      </c>
      <c r="B10" s="9" t="s">
        <v>216</v>
      </c>
      <c r="C10" s="9"/>
      <c r="D10" s="9"/>
      <c r="E10" s="9"/>
      <c r="F10" s="9"/>
    </row>
    <row r="11" spans="1:6" ht="24.75" customHeight="1">
      <c r="A11" s="19">
        <f>A10+1</f>
        <v>4</v>
      </c>
      <c r="B11" s="9" t="s">
        <v>217</v>
      </c>
      <c r="C11" s="9"/>
      <c r="D11" s="9"/>
      <c r="E11" s="9"/>
      <c r="F11" s="9"/>
    </row>
    <row r="12" spans="1:6" ht="24.75" customHeight="1">
      <c r="A12" s="19">
        <f>A11+1</f>
        <v>5</v>
      </c>
      <c r="B12" s="9" t="s">
        <v>218</v>
      </c>
      <c r="C12" s="9"/>
      <c r="D12" s="9"/>
      <c r="E12" s="9"/>
      <c r="F12" s="9"/>
    </row>
    <row r="13" spans="1:6" ht="24.75" customHeight="1">
      <c r="A13" s="19" t="s">
        <v>54</v>
      </c>
      <c r="B13" s="9" t="s">
        <v>219</v>
      </c>
      <c r="C13" s="9"/>
      <c r="D13" s="9"/>
      <c r="E13" s="9"/>
      <c r="F13" s="9"/>
    </row>
    <row r="14" spans="1:6" ht="24.75" customHeight="1">
      <c r="A14" s="20"/>
      <c r="B14" s="11"/>
      <c r="C14" s="11"/>
      <c r="D14" s="11"/>
      <c r="E14" s="11"/>
      <c r="F14" s="11"/>
    </row>
    <row r="15" spans="1:6" ht="20.25" customHeight="1">
      <c r="A15" s="43"/>
    </row>
    <row r="16" spans="1:6" ht="20.25" customHeight="1">
      <c r="A16" s="43"/>
      <c r="D16" s="422" t="s">
        <v>355</v>
      </c>
      <c r="E16" s="422"/>
      <c r="F16" s="422"/>
    </row>
    <row r="17" spans="1:6" ht="18" customHeight="1">
      <c r="A17" s="43"/>
      <c r="D17" s="420" t="s">
        <v>84</v>
      </c>
      <c r="E17" s="420"/>
      <c r="F17" s="420"/>
    </row>
    <row r="18" spans="1:6" ht="18" customHeight="1">
      <c r="A18" s="43"/>
    </row>
    <row r="19" spans="1:6" ht="18" customHeight="1">
      <c r="A19" s="43"/>
    </row>
    <row r="20" spans="1:6" ht="18" customHeight="1">
      <c r="A20" s="43"/>
    </row>
    <row r="21" spans="1:6" ht="18" customHeight="1">
      <c r="A21" s="43"/>
    </row>
    <row r="22" spans="1:6" ht="18" customHeight="1">
      <c r="A22" s="43"/>
    </row>
    <row r="23" spans="1:6" ht="18" customHeight="1">
      <c r="A23" s="43"/>
    </row>
    <row r="24" spans="1:6" ht="18" customHeight="1">
      <c r="A24" s="43"/>
    </row>
    <row r="25" spans="1:6" ht="18" customHeight="1">
      <c r="A25" s="43"/>
    </row>
    <row r="26" spans="1:6" ht="18" customHeight="1">
      <c r="A26" s="43"/>
    </row>
    <row r="27" spans="1:6" ht="18" customHeight="1">
      <c r="A27" s="43"/>
    </row>
    <row r="28" spans="1:6" ht="18" customHeight="1">
      <c r="A28" s="43"/>
    </row>
    <row r="29" spans="1:6" ht="18" customHeight="1">
      <c r="A29" s="43"/>
    </row>
    <row r="30" spans="1:6" ht="18" customHeight="1">
      <c r="A30" s="43"/>
    </row>
    <row r="31" spans="1:6" ht="18" customHeight="1">
      <c r="A31" s="43"/>
    </row>
    <row r="32" spans="1:6" ht="18" customHeight="1">
      <c r="A32" s="43"/>
    </row>
    <row r="33" spans="1:1" ht="18" customHeight="1">
      <c r="A33" s="43"/>
    </row>
    <row r="34" spans="1:1" ht="18" customHeight="1">
      <c r="A34" s="43"/>
    </row>
    <row r="35" spans="1:1" ht="18" customHeight="1">
      <c r="A35" s="43"/>
    </row>
    <row r="36" spans="1:1" ht="18" customHeight="1">
      <c r="A36" s="43"/>
    </row>
    <row r="37" spans="1:1" ht="18" customHeight="1">
      <c r="A37" s="43"/>
    </row>
    <row r="38" spans="1:1" ht="18" customHeight="1">
      <c r="A38" s="43"/>
    </row>
    <row r="39" spans="1:1" ht="18" customHeight="1">
      <c r="A39" s="43"/>
    </row>
    <row r="40" spans="1:1" ht="18" customHeight="1">
      <c r="A40" s="43"/>
    </row>
    <row r="41" spans="1:1" ht="18" customHeight="1">
      <c r="A41" s="43"/>
    </row>
    <row r="42" spans="1:1" ht="18" customHeight="1">
      <c r="A42" s="43"/>
    </row>
    <row r="43" spans="1:1" ht="18" customHeight="1">
      <c r="A43" s="43"/>
    </row>
    <row r="44" spans="1:1" ht="18" customHeight="1">
      <c r="A44" s="43"/>
    </row>
    <row r="45" spans="1:1" ht="18" customHeight="1">
      <c r="A45" s="43"/>
    </row>
    <row r="46" spans="1:1" ht="18" customHeight="1">
      <c r="A46" s="43"/>
    </row>
    <row r="47" spans="1:1" ht="18" customHeight="1">
      <c r="A47" s="43"/>
    </row>
    <row r="48" spans="1:1" ht="18" customHeight="1">
      <c r="A48" s="43"/>
    </row>
    <row r="49" spans="1:1" ht="18" customHeight="1">
      <c r="A49" s="43"/>
    </row>
    <row r="50" spans="1:1" ht="18" customHeight="1">
      <c r="A50" s="43"/>
    </row>
    <row r="51" spans="1:1" ht="18" customHeight="1">
      <c r="A51" s="43"/>
    </row>
    <row r="52" spans="1:1" ht="18" customHeight="1">
      <c r="A52" s="43"/>
    </row>
    <row r="53" spans="1:1" ht="18" customHeight="1">
      <c r="A53" s="43"/>
    </row>
    <row r="54" spans="1:1" ht="18" customHeight="1">
      <c r="A54" s="43"/>
    </row>
    <row r="55" spans="1:1" ht="18" customHeight="1">
      <c r="A55" s="43"/>
    </row>
    <row r="56" spans="1:1" ht="18" customHeight="1">
      <c r="A56" s="43"/>
    </row>
    <row r="57" spans="1:1" ht="18" customHeight="1">
      <c r="A57" s="43"/>
    </row>
    <row r="58" spans="1:1" ht="18" customHeight="1">
      <c r="A58" s="43"/>
    </row>
    <row r="59" spans="1:1" ht="18" customHeight="1">
      <c r="A59" s="43"/>
    </row>
    <row r="60" spans="1:1" ht="18" customHeight="1">
      <c r="A60" s="43"/>
    </row>
    <row r="61" spans="1:1" ht="18" customHeight="1">
      <c r="A61" s="43"/>
    </row>
    <row r="62" spans="1:1" ht="18" customHeight="1">
      <c r="A62" s="43"/>
    </row>
    <row r="63" spans="1:1" ht="18" customHeight="1">
      <c r="A63" s="43"/>
    </row>
    <row r="64" spans="1:1" ht="18" customHeight="1">
      <c r="A64" s="43"/>
    </row>
    <row r="65" spans="1:1" ht="18" customHeight="1">
      <c r="A65" s="43"/>
    </row>
    <row r="66" spans="1:1" ht="18" customHeight="1">
      <c r="A66" s="43"/>
    </row>
    <row r="67" spans="1:1" ht="18" customHeight="1">
      <c r="A67" s="43"/>
    </row>
    <row r="68" spans="1:1" ht="18" customHeight="1">
      <c r="A68" s="43"/>
    </row>
    <row r="69" spans="1:1" ht="18" customHeight="1">
      <c r="A69" s="43"/>
    </row>
    <row r="70" spans="1:1" ht="18" customHeight="1">
      <c r="A70" s="43"/>
    </row>
    <row r="71" spans="1:1" ht="18" customHeight="1">
      <c r="A71" s="43"/>
    </row>
    <row r="72" spans="1:1" ht="18" customHeight="1">
      <c r="A72" s="43"/>
    </row>
    <row r="73" spans="1:1" ht="18" customHeight="1">
      <c r="A73" s="43"/>
    </row>
    <row r="74" spans="1:1" ht="18" customHeight="1">
      <c r="A74" s="43"/>
    </row>
    <row r="75" spans="1:1" ht="18" customHeight="1">
      <c r="A75" s="43"/>
    </row>
    <row r="76" spans="1:1" ht="18" customHeight="1">
      <c r="A76" s="43"/>
    </row>
    <row r="77" spans="1:1" ht="18" customHeight="1">
      <c r="A77" s="43"/>
    </row>
    <row r="78" spans="1:1" ht="18" customHeight="1">
      <c r="A78" s="43"/>
    </row>
    <row r="79" spans="1:1" ht="18" customHeight="1">
      <c r="A79" s="43"/>
    </row>
    <row r="80" spans="1:1" ht="18" customHeight="1">
      <c r="A80" s="43"/>
    </row>
    <row r="81" spans="1:1" ht="18" customHeight="1">
      <c r="A81" s="43"/>
    </row>
    <row r="82" spans="1:1" ht="18" customHeight="1">
      <c r="A82" s="43"/>
    </row>
    <row r="83" spans="1:1" ht="18" customHeight="1">
      <c r="A83" s="43"/>
    </row>
    <row r="84" spans="1:1" ht="18" customHeight="1">
      <c r="A84" s="43"/>
    </row>
    <row r="85" spans="1:1" ht="18" customHeight="1">
      <c r="A85" s="43"/>
    </row>
    <row r="86" spans="1:1" ht="18" customHeight="1">
      <c r="A86" s="43"/>
    </row>
    <row r="87" spans="1:1" ht="18" customHeight="1">
      <c r="A87" s="43"/>
    </row>
    <row r="88" spans="1:1" ht="18" customHeight="1">
      <c r="A88" s="43"/>
    </row>
    <row r="89" spans="1:1" ht="18" customHeight="1">
      <c r="A89" s="43"/>
    </row>
    <row r="90" spans="1:1" ht="18" customHeight="1">
      <c r="A90" s="43"/>
    </row>
    <row r="91" spans="1:1" ht="18" customHeight="1">
      <c r="A91" s="43"/>
    </row>
    <row r="92" spans="1:1" ht="18" customHeight="1">
      <c r="A92" s="43"/>
    </row>
    <row r="93" spans="1:1" ht="18" customHeight="1">
      <c r="A93" s="43"/>
    </row>
    <row r="94" spans="1:1" ht="18" customHeight="1">
      <c r="A94" s="43"/>
    </row>
    <row r="95" spans="1:1" ht="18" customHeight="1">
      <c r="A95" s="43"/>
    </row>
    <row r="96" spans="1:1" ht="18" customHeight="1">
      <c r="A96" s="43"/>
    </row>
    <row r="97" spans="1:1" ht="18" customHeight="1">
      <c r="A97" s="43"/>
    </row>
    <row r="98" spans="1:1" ht="18" customHeight="1">
      <c r="A98" s="43"/>
    </row>
    <row r="99" spans="1:1" ht="18" customHeight="1">
      <c r="A99" s="43"/>
    </row>
    <row r="100" spans="1:1" ht="18" customHeight="1">
      <c r="A100" s="43"/>
    </row>
    <row r="101" spans="1:1" ht="18" customHeight="1"/>
    <row r="102" spans="1:1" ht="18" customHeight="1"/>
    <row r="103" spans="1:1" ht="18" customHeight="1"/>
    <row r="104" spans="1:1" ht="18" customHeight="1"/>
    <row r="105" spans="1:1" ht="18" customHeight="1"/>
    <row r="106" spans="1:1" ht="18" customHeight="1"/>
    <row r="107" spans="1:1" ht="18" customHeight="1"/>
    <row r="108" spans="1:1" ht="18" customHeight="1"/>
    <row r="109" spans="1:1" ht="18" customHeight="1"/>
    <row r="110" spans="1:1" ht="18" customHeight="1"/>
    <row r="111" spans="1:1" ht="18" customHeight="1"/>
    <row r="112" spans="1:1" ht="18" customHeight="1"/>
    <row r="113" ht="18" customHeight="1"/>
    <row r="114" ht="18" customHeight="1"/>
    <row r="115" ht="18" customHeight="1"/>
    <row r="116" ht="18" customHeight="1"/>
    <row r="117" ht="18" customHeight="1"/>
  </sheetData>
  <mergeCells count="8">
    <mergeCell ref="A3:F3"/>
    <mergeCell ref="D16:F16"/>
    <mergeCell ref="D17:F17"/>
    <mergeCell ref="A5:A6"/>
    <mergeCell ref="B5:B6"/>
    <mergeCell ref="C5:C6"/>
    <mergeCell ref="D5:E5"/>
    <mergeCell ref="F5:F6"/>
  </mergeCells>
  <pageMargins left="0.70866141732283472" right="0.11811023622047245" top="0.74803149606299213" bottom="0.35433070866141736" header="0.31496062992125984" footer="0.11811023622047245"/>
  <pageSetup paperSize="9"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77"/>
  <sheetViews>
    <sheetView workbookViewId="0">
      <selection activeCell="A2" sqref="A2:C2"/>
    </sheetView>
  </sheetViews>
  <sheetFormatPr defaultColWidth="9.140625" defaultRowHeight="15.75"/>
  <cols>
    <col min="1" max="1" width="5.28515625" style="99" customWidth="1"/>
    <col min="2" max="2" width="55.42578125" style="100" customWidth="1"/>
    <col min="3" max="4" width="16.42578125" style="100" customWidth="1"/>
    <col min="5" max="5" width="13.5703125" style="100" customWidth="1"/>
    <col min="6" max="6" width="9" style="100" customWidth="1"/>
    <col min="7" max="7" width="28" style="99" customWidth="1"/>
    <col min="8" max="16384" width="9.140625" style="100"/>
  </cols>
  <sheetData>
    <row r="1" spans="1:7" ht="20.25" customHeight="1">
      <c r="A1" s="426"/>
      <c r="B1" s="426"/>
      <c r="C1" s="426"/>
      <c r="E1" s="422" t="s">
        <v>279</v>
      </c>
      <c r="F1" s="422"/>
    </row>
    <row r="2" spans="1:7" s="1" customFormat="1" ht="21" customHeight="1">
      <c r="A2" s="426"/>
      <c r="B2" s="426"/>
      <c r="C2" s="426"/>
      <c r="E2" s="422"/>
      <c r="F2" s="422"/>
      <c r="G2" s="95"/>
    </row>
    <row r="3" spans="1:7" s="1" customFormat="1" ht="24.75" customHeight="1">
      <c r="A3" s="420" t="s">
        <v>891</v>
      </c>
      <c r="B3" s="420"/>
      <c r="C3" s="420"/>
      <c r="D3" s="420"/>
      <c r="E3" s="420"/>
      <c r="F3" s="420"/>
      <c r="G3" s="95"/>
    </row>
    <row r="4" spans="1:7" s="1" customFormat="1" ht="15.75" customHeight="1">
      <c r="A4" s="95"/>
      <c r="E4" s="476" t="s">
        <v>202</v>
      </c>
      <c r="F4" s="476"/>
      <c r="G4" s="95"/>
    </row>
    <row r="5" spans="1:7" s="1" customFormat="1" ht="18" customHeight="1">
      <c r="A5" s="427" t="s">
        <v>25</v>
      </c>
      <c r="B5" s="427" t="s">
        <v>26</v>
      </c>
      <c r="C5" s="427" t="s">
        <v>280</v>
      </c>
      <c r="D5" s="427" t="s">
        <v>281</v>
      </c>
      <c r="E5" s="427" t="s">
        <v>190</v>
      </c>
      <c r="F5" s="427"/>
      <c r="G5" s="475"/>
    </row>
    <row r="6" spans="1:7" s="1" customFormat="1" ht="24.75" customHeight="1">
      <c r="A6" s="427"/>
      <c r="B6" s="427"/>
      <c r="C6" s="427"/>
      <c r="D6" s="427"/>
      <c r="E6" s="96" t="s">
        <v>282</v>
      </c>
      <c r="F6" s="96" t="s">
        <v>283</v>
      </c>
      <c r="G6" s="475"/>
    </row>
    <row r="7" spans="1:7" s="5" customFormat="1" ht="19.5" customHeight="1">
      <c r="A7" s="353" t="s">
        <v>51</v>
      </c>
      <c r="B7" s="110" t="s">
        <v>284</v>
      </c>
      <c r="C7" s="110">
        <f>C8+C11+C14+C15</f>
        <v>300679.5</v>
      </c>
      <c r="D7" s="110">
        <f>D8+D11+D14+D15</f>
        <v>454337.667013</v>
      </c>
      <c r="E7" s="110">
        <f>D7-C7</f>
        <v>153658.167013</v>
      </c>
      <c r="F7" s="110">
        <f>D7/C7%</f>
        <v>151.10363926140624</v>
      </c>
      <c r="G7" s="94"/>
    </row>
    <row r="8" spans="1:7" s="5" customFormat="1" ht="19.5" customHeight="1">
      <c r="A8" s="353" t="s">
        <v>69</v>
      </c>
      <c r="B8" s="110" t="s">
        <v>285</v>
      </c>
      <c r="C8" s="110">
        <f>C9+C10-1</f>
        <v>56647.5</v>
      </c>
      <c r="D8" s="110">
        <f>D9+D10-1</f>
        <v>80141.673526999992</v>
      </c>
      <c r="E8" s="110">
        <f>D8-C8</f>
        <v>23494.173526999992</v>
      </c>
      <c r="F8" s="110">
        <f>D8/C8%</f>
        <v>141.47433430778057</v>
      </c>
      <c r="G8" s="94"/>
    </row>
    <row r="9" spans="1:7" s="1" customFormat="1" ht="19.5" customHeight="1">
      <c r="A9" s="109" t="s">
        <v>54</v>
      </c>
      <c r="B9" s="62" t="s">
        <v>286</v>
      </c>
      <c r="C9" s="62">
        <f>('[11]Can doi DT 2020'!$E$13+'[11]Can doi DT 2020'!$E$27)/1000</f>
        <v>3090</v>
      </c>
      <c r="D9" s="62">
        <f>'Biểu 01'!B8</f>
        <v>2079.6224939999997</v>
      </c>
      <c r="E9" s="62">
        <f t="shared" ref="E9:E11" si="0">D9-C9</f>
        <v>-1010.3775060000003</v>
      </c>
      <c r="F9" s="62">
        <f t="shared" ref="F9:F11" si="1">D9/C9%</f>
        <v>67.301698834951452</v>
      </c>
      <c r="G9" s="95"/>
    </row>
    <row r="10" spans="1:7" s="1" customFormat="1" ht="19.5" customHeight="1">
      <c r="A10" s="365" t="s">
        <v>54</v>
      </c>
      <c r="B10" s="356" t="s">
        <v>287</v>
      </c>
      <c r="C10" s="356">
        <f>('[11]Can doi DT 2020'!$E$14+'[11]Can doi DT 2020'!$E$28)/1000</f>
        <v>53558.5</v>
      </c>
      <c r="D10" s="356">
        <f>'Biểu 01'!B9</f>
        <v>78063.051032999996</v>
      </c>
      <c r="E10" s="356">
        <f t="shared" si="0"/>
        <v>24504.551032999996</v>
      </c>
      <c r="F10" s="356">
        <f t="shared" si="1"/>
        <v>145.75287028762941</v>
      </c>
      <c r="G10" s="95"/>
    </row>
    <row r="11" spans="1:7" s="5" customFormat="1" ht="19.5" customHeight="1">
      <c r="A11" s="353" t="s">
        <v>77</v>
      </c>
      <c r="B11" s="110" t="s">
        <v>288</v>
      </c>
      <c r="C11" s="110">
        <f>C12</f>
        <v>244032</v>
      </c>
      <c r="D11" s="110">
        <f>D12+D13</f>
        <v>338742.58279999997</v>
      </c>
      <c r="E11" s="110">
        <f t="shared" si="0"/>
        <v>94710.582799999975</v>
      </c>
      <c r="F11" s="110">
        <f t="shared" si="1"/>
        <v>138.81072269210594</v>
      </c>
      <c r="G11" s="94"/>
    </row>
    <row r="12" spans="1:7" s="1" customFormat="1" ht="19.5" customHeight="1">
      <c r="A12" s="109">
        <v>1</v>
      </c>
      <c r="B12" s="62" t="s">
        <v>289</v>
      </c>
      <c r="C12" s="62">
        <f>'[11]Can doi DT 2020'!$E$17/1000</f>
        <v>244032</v>
      </c>
      <c r="D12" s="62">
        <f>'Biểu 01'!C14</f>
        <v>241806</v>
      </c>
      <c r="E12" s="62"/>
      <c r="F12" s="62"/>
      <c r="G12" s="95"/>
    </row>
    <row r="13" spans="1:7" s="1" customFormat="1" ht="19.5" customHeight="1">
      <c r="A13" s="365">
        <v>2</v>
      </c>
      <c r="B13" s="356" t="s">
        <v>290</v>
      </c>
      <c r="C13" s="356"/>
      <c r="D13" s="356">
        <f>'Biểu 01'!C15</f>
        <v>96936.582800000004</v>
      </c>
      <c r="E13" s="356"/>
      <c r="F13" s="356"/>
      <c r="G13" s="95"/>
    </row>
    <row r="14" spans="1:7" s="5" customFormat="1" ht="19.5" customHeight="1">
      <c r="A14" s="353" t="s">
        <v>78</v>
      </c>
      <c r="B14" s="110" t="s">
        <v>291</v>
      </c>
      <c r="C14" s="110"/>
      <c r="D14" s="110">
        <f>'Biểu 01'!B10</f>
        <v>3152.3978029999998</v>
      </c>
      <c r="E14" s="110"/>
      <c r="F14" s="110"/>
      <c r="G14" s="94"/>
    </row>
    <row r="15" spans="1:7" s="5" customFormat="1" ht="19.5" customHeight="1">
      <c r="A15" s="353" t="s">
        <v>220</v>
      </c>
      <c r="B15" s="110" t="s">
        <v>292</v>
      </c>
      <c r="C15" s="110"/>
      <c r="D15" s="110">
        <f>'Biểu 01'!B11</f>
        <v>32301.012882999999</v>
      </c>
      <c r="E15" s="110"/>
      <c r="F15" s="110"/>
      <c r="G15" s="94"/>
    </row>
    <row r="16" spans="1:7" s="1" customFormat="1" ht="19.5" customHeight="1">
      <c r="A16" s="353" t="s">
        <v>79</v>
      </c>
      <c r="B16" s="110" t="s">
        <v>293</v>
      </c>
      <c r="C16" s="110">
        <f>C17+C20+C23</f>
        <v>300680.35499999998</v>
      </c>
      <c r="D16" s="110">
        <f>D17+D20+D23</f>
        <v>448176.940259</v>
      </c>
      <c r="E16" s="110">
        <f t="shared" ref="E16" si="2">D16-C16</f>
        <v>147496.58525900001</v>
      </c>
      <c r="F16" s="110">
        <f t="shared" ref="F16" si="3">D16/C16%</f>
        <v>149.05428066925091</v>
      </c>
      <c r="G16" s="95"/>
    </row>
    <row r="17" spans="1:7" s="5" customFormat="1" ht="19.5" customHeight="1">
      <c r="A17" s="353" t="s">
        <v>69</v>
      </c>
      <c r="B17" s="110" t="s">
        <v>294</v>
      </c>
      <c r="C17" s="110">
        <f>C18+C19</f>
        <v>300680.35499999998</v>
      </c>
      <c r="D17" s="110">
        <f>D18+D19</f>
        <v>309279.98894700001</v>
      </c>
      <c r="E17" s="110">
        <f t="shared" ref="E17:E18" si="4">D17-C17</f>
        <v>8599.6339470000239</v>
      </c>
      <c r="F17" s="110">
        <f t="shared" ref="F17:F19" si="5">D17/C17%</f>
        <v>102.86005846540924</v>
      </c>
      <c r="G17" s="94"/>
    </row>
    <row r="18" spans="1:7" s="1" customFormat="1" ht="19.5" customHeight="1">
      <c r="A18" s="109">
        <v>1</v>
      </c>
      <c r="B18" s="62" t="s">
        <v>104</v>
      </c>
      <c r="C18" s="62">
        <f>'BS 03 (62)'!D10</f>
        <v>20200</v>
      </c>
      <c r="D18" s="62">
        <f>'PB 05 (BS 53 ND 31)'!F10</f>
        <v>107822.54052899999</v>
      </c>
      <c r="E18" s="62">
        <f t="shared" si="4"/>
        <v>87622.540528999991</v>
      </c>
      <c r="F18" s="62">
        <f t="shared" si="5"/>
        <v>533.77495311386133</v>
      </c>
      <c r="G18" s="95"/>
    </row>
    <row r="19" spans="1:7" s="1" customFormat="1" ht="19.5" customHeight="1">
      <c r="A19" s="365">
        <v>2</v>
      </c>
      <c r="B19" s="356" t="s">
        <v>876</v>
      </c>
      <c r="C19" s="356">
        <f>'Thuyet minh biểu 03'!D18</f>
        <v>280480.35499999998</v>
      </c>
      <c r="D19" s="356">
        <f>'PB 05 (BS 53 ND 31)'!F11</f>
        <v>201457.44841800001</v>
      </c>
      <c r="E19" s="84">
        <f>D19-C19</f>
        <v>-79022.906581999967</v>
      </c>
      <c r="F19" s="84">
        <f t="shared" si="5"/>
        <v>71.825867597037245</v>
      </c>
      <c r="G19" s="95"/>
    </row>
    <row r="20" spans="1:7" s="5" customFormat="1" ht="19.5" customHeight="1">
      <c r="A20" s="353" t="s">
        <v>77</v>
      </c>
      <c r="B20" s="110" t="s">
        <v>297</v>
      </c>
      <c r="C20" s="110"/>
      <c r="D20" s="110">
        <f>D21+D22</f>
        <v>75481.307240000009</v>
      </c>
      <c r="E20" s="110"/>
      <c r="F20" s="110"/>
      <c r="G20" s="95"/>
    </row>
    <row r="21" spans="1:7" s="1" customFormat="1" ht="19.5" customHeight="1">
      <c r="A21" s="109">
        <v>1</v>
      </c>
      <c r="B21" s="62" t="s">
        <v>298</v>
      </c>
      <c r="C21" s="62"/>
      <c r="D21" s="62">
        <f>'PB 05 (BS 53 ND 31)'!F16</f>
        <v>2797.9440000000004</v>
      </c>
      <c r="E21" s="62"/>
      <c r="F21" s="62"/>
      <c r="G21" s="95"/>
    </row>
    <row r="22" spans="1:7" s="1" customFormat="1" ht="19.5" customHeight="1">
      <c r="A22" s="365">
        <v>2</v>
      </c>
      <c r="B22" s="356" t="s">
        <v>299</v>
      </c>
      <c r="C22" s="356"/>
      <c r="D22" s="356">
        <f>'PB 05 (BS 53 ND 31)'!F21</f>
        <v>72683.363240000006</v>
      </c>
      <c r="E22" s="356"/>
      <c r="F22" s="356"/>
      <c r="G22" s="95"/>
    </row>
    <row r="23" spans="1:7" s="5" customFormat="1" ht="19.5" customHeight="1">
      <c r="A23" s="353" t="s">
        <v>78</v>
      </c>
      <c r="B23" s="110" t="s">
        <v>300</v>
      </c>
      <c r="C23" s="110"/>
      <c r="D23" s="110">
        <f>'Biểu 01'!F12</f>
        <v>63415.644072000003</v>
      </c>
      <c r="E23" s="110"/>
      <c r="F23" s="110"/>
      <c r="G23" s="95"/>
    </row>
    <row r="24" spans="1:7" s="1" customFormat="1" ht="12" customHeight="1">
      <c r="A24" s="97"/>
      <c r="B24" s="98"/>
      <c r="C24" s="98"/>
      <c r="D24" s="98"/>
      <c r="E24" s="98"/>
      <c r="F24" s="98"/>
      <c r="G24" s="95"/>
    </row>
    <row r="25" spans="1:7" s="1" customFormat="1" ht="24.75" customHeight="1">
      <c r="A25" s="95"/>
      <c r="C25" s="424"/>
      <c r="D25" s="424"/>
      <c r="E25" s="424"/>
      <c r="F25" s="424"/>
      <c r="G25" s="95"/>
    </row>
    <row r="26" spans="1:7" s="1" customFormat="1" ht="24.75" customHeight="1">
      <c r="A26" s="95"/>
      <c r="C26" s="420"/>
      <c r="D26" s="420"/>
      <c r="E26" s="420"/>
      <c r="F26" s="420"/>
      <c r="G26" s="95"/>
    </row>
    <row r="27" spans="1:7" s="1" customFormat="1" ht="24.75" customHeight="1">
      <c r="A27" s="95"/>
      <c r="G27" s="95"/>
    </row>
    <row r="28" spans="1:7" s="1" customFormat="1" ht="24.75" customHeight="1">
      <c r="A28" s="95"/>
      <c r="G28" s="95"/>
    </row>
    <row r="29" spans="1:7" s="1" customFormat="1" ht="24.75" customHeight="1">
      <c r="A29" s="95"/>
      <c r="G29" s="95"/>
    </row>
    <row r="30" spans="1:7" s="1" customFormat="1" ht="24.75" customHeight="1">
      <c r="A30" s="95"/>
      <c r="C30" s="420"/>
      <c r="D30" s="420"/>
      <c r="E30" s="420"/>
      <c r="F30" s="420"/>
      <c r="G30" s="95"/>
    </row>
    <row r="31" spans="1:7" s="1" customFormat="1" ht="24.75" customHeight="1">
      <c r="A31" s="95"/>
      <c r="G31" s="95"/>
    </row>
    <row r="32" spans="1:7" s="1" customFormat="1" ht="24.75" customHeight="1">
      <c r="A32" s="95"/>
      <c r="G32" s="95"/>
    </row>
    <row r="33" spans="1:7" s="1" customFormat="1" ht="24.75" customHeight="1">
      <c r="A33" s="95"/>
      <c r="G33" s="95"/>
    </row>
    <row r="34" spans="1:7" s="1" customFormat="1" ht="24.75" customHeight="1">
      <c r="A34" s="95"/>
      <c r="G34" s="95"/>
    </row>
    <row r="35" spans="1:7" s="1" customFormat="1" ht="24.75" customHeight="1">
      <c r="A35" s="95"/>
      <c r="G35" s="95"/>
    </row>
    <row r="36" spans="1:7" s="1" customFormat="1" ht="24.75" customHeight="1">
      <c r="A36" s="95"/>
      <c r="G36" s="95"/>
    </row>
    <row r="37" spans="1:7" s="1" customFormat="1" ht="24.75" customHeight="1">
      <c r="A37" s="95"/>
      <c r="G37" s="95"/>
    </row>
    <row r="38" spans="1:7" s="1" customFormat="1" ht="24.75" customHeight="1">
      <c r="A38" s="95"/>
      <c r="G38" s="95"/>
    </row>
    <row r="39" spans="1:7" s="1" customFormat="1" ht="24.75" customHeight="1">
      <c r="A39" s="95"/>
      <c r="G39" s="95"/>
    </row>
    <row r="40" spans="1:7" s="1" customFormat="1" ht="24.75" customHeight="1">
      <c r="A40" s="95"/>
      <c r="G40" s="95"/>
    </row>
    <row r="41" spans="1:7" s="1" customFormat="1" ht="24.75" customHeight="1">
      <c r="A41" s="95"/>
      <c r="G41" s="95"/>
    </row>
    <row r="42" spans="1:7" s="1" customFormat="1" ht="24.75" customHeight="1">
      <c r="A42" s="95"/>
      <c r="G42" s="95"/>
    </row>
    <row r="43" spans="1:7" s="1" customFormat="1" ht="24.75" customHeight="1">
      <c r="A43" s="95"/>
      <c r="G43" s="95"/>
    </row>
    <row r="44" spans="1:7" s="1" customFormat="1" ht="24.75" customHeight="1">
      <c r="A44" s="95"/>
      <c r="G44" s="95"/>
    </row>
    <row r="45" spans="1:7" s="1" customFormat="1" ht="24.75" customHeight="1">
      <c r="A45" s="95"/>
      <c r="G45" s="95"/>
    </row>
    <row r="46" spans="1:7" s="1" customFormat="1" ht="24.75" customHeight="1">
      <c r="A46" s="95"/>
      <c r="G46" s="95"/>
    </row>
    <row r="47" spans="1:7" s="1" customFormat="1" ht="24.75" customHeight="1">
      <c r="A47" s="95"/>
      <c r="G47" s="95"/>
    </row>
    <row r="48" spans="1:7" s="1" customFormat="1" ht="24.75" customHeight="1">
      <c r="A48" s="95"/>
      <c r="G48" s="95"/>
    </row>
    <row r="49" spans="1:7" s="1" customFormat="1" ht="24.75" customHeight="1">
      <c r="A49" s="95"/>
      <c r="G49" s="95"/>
    </row>
    <row r="50" spans="1:7" s="1" customFormat="1" ht="24.75" customHeight="1">
      <c r="A50" s="95"/>
      <c r="G50" s="95"/>
    </row>
    <row r="51" spans="1:7" s="1" customFormat="1" ht="24.75" customHeight="1">
      <c r="A51" s="95"/>
      <c r="G51" s="95"/>
    </row>
    <row r="52" spans="1:7" s="1" customFormat="1" ht="24.75" customHeight="1">
      <c r="A52" s="95"/>
      <c r="G52" s="95"/>
    </row>
    <row r="53" spans="1:7" s="1" customFormat="1" ht="24.75" customHeight="1">
      <c r="A53" s="95"/>
      <c r="G53" s="95"/>
    </row>
    <row r="54" spans="1:7" s="1" customFormat="1" ht="24.75" customHeight="1">
      <c r="A54" s="95"/>
      <c r="G54" s="95"/>
    </row>
    <row r="55" spans="1:7" s="1" customFormat="1" ht="24.75" customHeight="1">
      <c r="A55" s="95"/>
      <c r="G55" s="95"/>
    </row>
    <row r="56" spans="1:7" s="1" customFormat="1" ht="24.75" customHeight="1">
      <c r="A56" s="95"/>
      <c r="G56" s="95"/>
    </row>
    <row r="57" spans="1:7" s="1" customFormat="1" ht="24.75" customHeight="1">
      <c r="A57" s="95"/>
      <c r="G57" s="95"/>
    </row>
    <row r="58" spans="1:7" s="1" customFormat="1" ht="24.75" customHeight="1">
      <c r="A58" s="95"/>
      <c r="G58" s="95"/>
    </row>
    <row r="59" spans="1:7" s="1" customFormat="1" ht="24.75" customHeight="1">
      <c r="A59" s="95"/>
      <c r="G59" s="95"/>
    </row>
    <row r="60" spans="1:7" s="1" customFormat="1" ht="24.75" customHeight="1">
      <c r="A60" s="95"/>
      <c r="G60" s="95"/>
    </row>
    <row r="61" spans="1:7" s="1" customFormat="1" ht="24.75" customHeight="1">
      <c r="A61" s="95"/>
      <c r="G61" s="95"/>
    </row>
    <row r="62" spans="1:7" s="1" customFormat="1" ht="24.75" customHeight="1">
      <c r="A62" s="95"/>
      <c r="G62" s="95"/>
    </row>
    <row r="63" spans="1:7" s="1" customFormat="1" ht="24.75" customHeight="1">
      <c r="A63" s="95"/>
      <c r="G63" s="95"/>
    </row>
    <row r="64" spans="1:7" s="1" customFormat="1" ht="24.75" customHeight="1">
      <c r="A64" s="95"/>
      <c r="G64" s="95"/>
    </row>
    <row r="65" spans="1:7" s="1" customFormat="1" ht="24.75" customHeight="1">
      <c r="A65" s="95"/>
      <c r="G65" s="95"/>
    </row>
    <row r="66" spans="1:7" s="1" customFormat="1" ht="24.75" customHeight="1">
      <c r="A66" s="95"/>
      <c r="G66" s="95"/>
    </row>
    <row r="67" spans="1:7" s="1" customFormat="1" ht="24.75" customHeight="1">
      <c r="A67" s="95"/>
      <c r="G67" s="95"/>
    </row>
    <row r="68" spans="1:7" s="1" customFormat="1" ht="24.75" customHeight="1">
      <c r="A68" s="95"/>
      <c r="G68" s="95"/>
    </row>
    <row r="69" spans="1:7" s="1" customFormat="1" ht="24.75" customHeight="1">
      <c r="A69" s="95"/>
      <c r="G69" s="95"/>
    </row>
    <row r="70" spans="1:7" s="1" customFormat="1" ht="24.75" customHeight="1">
      <c r="A70" s="95"/>
      <c r="G70" s="95"/>
    </row>
    <row r="71" spans="1:7" s="1" customFormat="1" ht="24.75" customHeight="1">
      <c r="A71" s="95"/>
      <c r="G71" s="95"/>
    </row>
    <row r="72" spans="1:7" s="1" customFormat="1" ht="24.75" customHeight="1">
      <c r="A72" s="95"/>
      <c r="G72" s="95"/>
    </row>
    <row r="73" spans="1:7" s="1" customFormat="1" ht="24.75" customHeight="1">
      <c r="A73" s="95"/>
      <c r="G73" s="95"/>
    </row>
    <row r="74" spans="1:7" s="1" customFormat="1" ht="24.75" customHeight="1">
      <c r="A74" s="95"/>
      <c r="G74" s="95"/>
    </row>
    <row r="75" spans="1:7" s="1" customFormat="1" ht="24.75" customHeight="1">
      <c r="A75" s="95"/>
      <c r="G75" s="95"/>
    </row>
    <row r="76" spans="1:7" s="1" customFormat="1" ht="24.75" customHeight="1">
      <c r="A76" s="95"/>
      <c r="G76" s="95"/>
    </row>
    <row r="77" spans="1:7" s="1" customFormat="1" ht="24.75" customHeight="1">
      <c r="A77" s="95"/>
      <c r="G77" s="95"/>
    </row>
    <row r="78" spans="1:7" s="1" customFormat="1" ht="24.75" customHeight="1">
      <c r="A78" s="95"/>
      <c r="G78" s="95"/>
    </row>
    <row r="79" spans="1:7" s="1" customFormat="1" ht="24.75" customHeight="1">
      <c r="A79" s="95"/>
      <c r="G79" s="95"/>
    </row>
    <row r="80" spans="1:7" s="1" customFormat="1" ht="24.75" customHeight="1">
      <c r="A80" s="95"/>
      <c r="G80" s="95"/>
    </row>
    <row r="81" spans="1:7" s="1" customFormat="1" ht="24.75" customHeight="1">
      <c r="A81" s="95"/>
      <c r="G81" s="95"/>
    </row>
    <row r="82" spans="1:7" s="1" customFormat="1" ht="24.75" customHeight="1">
      <c r="A82" s="95"/>
      <c r="G82" s="95"/>
    </row>
    <row r="83" spans="1:7" s="1" customFormat="1" ht="24.75" customHeight="1">
      <c r="A83" s="95"/>
      <c r="G83" s="95"/>
    </row>
    <row r="84" spans="1:7" s="1" customFormat="1" ht="24.75" customHeight="1">
      <c r="A84" s="95"/>
      <c r="G84" s="95"/>
    </row>
    <row r="85" spans="1:7" s="1" customFormat="1" ht="24.75" customHeight="1">
      <c r="A85" s="95"/>
      <c r="G85" s="95"/>
    </row>
    <row r="86" spans="1:7" s="1" customFormat="1" ht="24.75" customHeight="1">
      <c r="A86" s="95"/>
      <c r="G86" s="95"/>
    </row>
    <row r="87" spans="1:7" s="1" customFormat="1" ht="24.75" customHeight="1">
      <c r="A87" s="95"/>
      <c r="G87" s="95"/>
    </row>
    <row r="88" spans="1:7" s="1" customFormat="1" ht="24.75" customHeight="1">
      <c r="A88" s="95"/>
      <c r="G88" s="95"/>
    </row>
    <row r="89" spans="1:7" s="1" customFormat="1" ht="24.75" customHeight="1">
      <c r="A89" s="95"/>
      <c r="G89" s="95"/>
    </row>
    <row r="90" spans="1:7" s="1" customFormat="1" ht="24.75" customHeight="1">
      <c r="A90" s="95"/>
      <c r="G90" s="95"/>
    </row>
    <row r="91" spans="1:7" s="1" customFormat="1" ht="24.75" customHeight="1">
      <c r="A91" s="95"/>
      <c r="G91" s="95"/>
    </row>
    <row r="92" spans="1:7" s="1" customFormat="1" ht="24.75" customHeight="1">
      <c r="A92" s="95"/>
      <c r="G92" s="95"/>
    </row>
    <row r="93" spans="1:7" s="1" customFormat="1" ht="24.75" customHeight="1">
      <c r="A93" s="95"/>
      <c r="G93" s="95"/>
    </row>
    <row r="94" spans="1:7" s="1" customFormat="1" ht="24.75" customHeight="1">
      <c r="A94" s="95"/>
      <c r="G94" s="95"/>
    </row>
    <row r="95" spans="1:7" s="1" customFormat="1" ht="24.75" customHeight="1">
      <c r="A95" s="95"/>
      <c r="G95" s="95"/>
    </row>
    <row r="96" spans="1:7" s="1" customFormat="1" ht="24.75" customHeight="1">
      <c r="A96" s="95"/>
      <c r="G96" s="95"/>
    </row>
    <row r="97" spans="1:7" s="1" customFormat="1" ht="24.75" customHeight="1">
      <c r="A97" s="95"/>
      <c r="G97" s="95"/>
    </row>
    <row r="98" spans="1:7" s="1" customFormat="1" ht="24.75" customHeight="1">
      <c r="A98" s="95"/>
      <c r="G98" s="95"/>
    </row>
    <row r="99" spans="1:7" s="1" customFormat="1" ht="24.75" customHeight="1">
      <c r="A99" s="95"/>
      <c r="G99" s="95"/>
    </row>
    <row r="100" spans="1:7" s="1" customFormat="1" ht="24.75" customHeight="1">
      <c r="A100" s="95"/>
      <c r="G100" s="95"/>
    </row>
    <row r="101" spans="1:7" s="1" customFormat="1" ht="24.75" customHeight="1">
      <c r="A101" s="95"/>
      <c r="G101" s="95"/>
    </row>
    <row r="102" spans="1:7" s="1" customFormat="1" ht="24.75" customHeight="1">
      <c r="A102" s="95"/>
      <c r="G102" s="95"/>
    </row>
    <row r="103" spans="1:7" s="1" customFormat="1" ht="24.75" customHeight="1">
      <c r="A103" s="95"/>
      <c r="G103" s="95"/>
    </row>
    <row r="104" spans="1:7" s="1" customFormat="1" ht="24.75" customHeight="1">
      <c r="A104" s="95"/>
      <c r="G104" s="95"/>
    </row>
    <row r="105" spans="1:7" s="1" customFormat="1" ht="24.75" customHeight="1">
      <c r="A105" s="95"/>
      <c r="G105" s="95"/>
    </row>
    <row r="106" spans="1:7" s="1" customFormat="1" ht="24.75" customHeight="1">
      <c r="A106" s="95"/>
      <c r="G106" s="95"/>
    </row>
    <row r="107" spans="1:7" s="1" customFormat="1" ht="24.75" customHeight="1">
      <c r="A107" s="95"/>
      <c r="G107" s="95"/>
    </row>
    <row r="108" spans="1:7" s="1" customFormat="1" ht="24.75" customHeight="1">
      <c r="A108" s="95"/>
      <c r="G108" s="95"/>
    </row>
    <row r="109" spans="1:7" s="1" customFormat="1" ht="24.75" customHeight="1">
      <c r="A109" s="95"/>
      <c r="G109" s="95"/>
    </row>
    <row r="110" spans="1:7" s="1" customFormat="1" ht="24.75" customHeight="1">
      <c r="A110" s="95"/>
      <c r="G110" s="95"/>
    </row>
    <row r="111" spans="1:7" s="1" customFormat="1" ht="24.75" customHeight="1">
      <c r="A111" s="95"/>
      <c r="G111" s="95"/>
    </row>
    <row r="112" spans="1:7" s="1" customFormat="1" ht="24.75" customHeight="1">
      <c r="A112" s="95"/>
      <c r="G112" s="95"/>
    </row>
    <row r="113" spans="1:7" s="1" customFormat="1" ht="24.75" customHeight="1">
      <c r="A113" s="95"/>
      <c r="G113" s="95"/>
    </row>
    <row r="114" spans="1:7" s="1" customFormat="1" ht="24.75" customHeight="1">
      <c r="A114" s="95"/>
      <c r="G114" s="95"/>
    </row>
    <row r="115" spans="1:7" s="1" customFormat="1" ht="24.75" customHeight="1">
      <c r="A115" s="95"/>
      <c r="G115" s="95"/>
    </row>
    <row r="116" spans="1:7" s="1" customFormat="1" ht="24.75" customHeight="1">
      <c r="A116" s="95"/>
      <c r="G116" s="95"/>
    </row>
    <row r="117" spans="1:7" s="1" customFormat="1" ht="24.75" customHeight="1">
      <c r="A117" s="95"/>
      <c r="G117" s="95"/>
    </row>
    <row r="118" spans="1:7" s="1" customFormat="1" ht="24.75" customHeight="1">
      <c r="A118" s="95"/>
      <c r="G118" s="95"/>
    </row>
    <row r="119" spans="1:7" s="1" customFormat="1" ht="24.75" customHeight="1">
      <c r="A119" s="95"/>
      <c r="G119" s="95"/>
    </row>
    <row r="120" spans="1:7" s="1" customFormat="1" ht="24.75" customHeight="1">
      <c r="A120" s="95"/>
      <c r="G120" s="95"/>
    </row>
    <row r="121" spans="1:7" s="1" customFormat="1" ht="24.75" customHeight="1">
      <c r="A121" s="95"/>
      <c r="G121" s="95"/>
    </row>
    <row r="122" spans="1:7" s="1" customFormat="1" ht="24.75" customHeight="1">
      <c r="A122" s="95"/>
      <c r="G122" s="95"/>
    </row>
    <row r="123" spans="1:7" s="1" customFormat="1" ht="24.75" customHeight="1">
      <c r="A123" s="95"/>
      <c r="G123" s="95"/>
    </row>
    <row r="124" spans="1:7" s="1" customFormat="1" ht="24.75" customHeight="1">
      <c r="A124" s="95"/>
      <c r="G124" s="95"/>
    </row>
    <row r="125" spans="1:7" s="1" customFormat="1" ht="24.75" customHeight="1">
      <c r="A125" s="95"/>
      <c r="G125" s="95"/>
    </row>
    <row r="126" spans="1:7" s="1" customFormat="1" ht="24.75" customHeight="1">
      <c r="A126" s="95"/>
      <c r="G126" s="95"/>
    </row>
    <row r="127" spans="1:7" s="1" customFormat="1" ht="24.75" customHeight="1">
      <c r="A127" s="95"/>
      <c r="G127" s="95"/>
    </row>
    <row r="128" spans="1:7" s="1" customFormat="1" ht="24.75" customHeight="1">
      <c r="A128" s="95"/>
      <c r="G128" s="95"/>
    </row>
    <row r="129" spans="1:7" s="1" customFormat="1" ht="24.75" customHeight="1">
      <c r="A129" s="95"/>
      <c r="G129" s="95"/>
    </row>
    <row r="130" spans="1:7" s="1" customFormat="1" ht="24.75" customHeight="1">
      <c r="A130" s="95"/>
      <c r="G130" s="95"/>
    </row>
    <row r="131" spans="1:7" s="1" customFormat="1" ht="24.75" customHeight="1">
      <c r="A131" s="95"/>
      <c r="G131" s="95"/>
    </row>
    <row r="132" spans="1:7" s="1" customFormat="1" ht="24.75" customHeight="1">
      <c r="A132" s="95"/>
      <c r="G132" s="95"/>
    </row>
    <row r="133" spans="1:7" s="1" customFormat="1" ht="24.75" customHeight="1">
      <c r="A133" s="95"/>
      <c r="G133" s="95"/>
    </row>
    <row r="134" spans="1:7" s="1" customFormat="1" ht="24.75" customHeight="1">
      <c r="A134" s="95"/>
      <c r="G134" s="95"/>
    </row>
    <row r="135" spans="1:7" s="1" customFormat="1" ht="24.75" customHeight="1">
      <c r="A135" s="95"/>
      <c r="G135" s="95"/>
    </row>
    <row r="136" spans="1:7" s="1" customFormat="1" ht="24.75" customHeight="1">
      <c r="A136" s="95"/>
      <c r="G136" s="95"/>
    </row>
    <row r="137" spans="1:7" s="1" customFormat="1" ht="24.75" customHeight="1">
      <c r="A137" s="95"/>
      <c r="G137" s="95"/>
    </row>
    <row r="138" spans="1:7" s="1" customFormat="1" ht="24.75" customHeight="1">
      <c r="A138" s="95"/>
      <c r="G138" s="95"/>
    </row>
    <row r="139" spans="1:7" s="1" customFormat="1" ht="24.75" customHeight="1">
      <c r="A139" s="95"/>
      <c r="G139" s="95"/>
    </row>
    <row r="140" spans="1:7" s="1" customFormat="1" ht="24.75" customHeight="1">
      <c r="A140" s="95"/>
      <c r="G140" s="95"/>
    </row>
    <row r="141" spans="1:7" s="1" customFormat="1" ht="24.75" customHeight="1">
      <c r="A141" s="95"/>
      <c r="G141" s="95"/>
    </row>
    <row r="142" spans="1:7" s="1" customFormat="1" ht="24.75" customHeight="1">
      <c r="A142" s="95"/>
      <c r="G142" s="95"/>
    </row>
    <row r="143" spans="1:7" s="1" customFormat="1" ht="24.75" customHeight="1">
      <c r="A143" s="95"/>
      <c r="G143" s="95"/>
    </row>
    <row r="144" spans="1:7" s="1" customFormat="1" ht="24.75" customHeight="1">
      <c r="A144" s="95"/>
      <c r="G144" s="95"/>
    </row>
    <row r="145" spans="1:7" s="1" customFormat="1" ht="24.75" customHeight="1">
      <c r="A145" s="95"/>
      <c r="G145" s="95"/>
    </row>
    <row r="146" spans="1:7" s="1" customFormat="1" ht="24.75" customHeight="1">
      <c r="A146" s="95"/>
      <c r="G146" s="95"/>
    </row>
    <row r="147" spans="1:7" s="1" customFormat="1" ht="24.75" customHeight="1">
      <c r="A147" s="95"/>
      <c r="G147" s="95"/>
    </row>
    <row r="148" spans="1:7" s="1" customFormat="1" ht="24.75" customHeight="1">
      <c r="A148" s="95"/>
      <c r="G148" s="95"/>
    </row>
    <row r="149" spans="1:7" s="1" customFormat="1" ht="24.75" customHeight="1">
      <c r="A149" s="95"/>
      <c r="G149" s="95"/>
    </row>
    <row r="150" spans="1:7" s="1" customFormat="1" ht="24.75" customHeight="1">
      <c r="A150" s="95"/>
      <c r="G150" s="95"/>
    </row>
    <row r="151" spans="1:7" s="1" customFormat="1" ht="24.75" customHeight="1">
      <c r="A151" s="95"/>
      <c r="G151" s="95"/>
    </row>
    <row r="152" spans="1:7" s="1" customFormat="1" ht="24.75" customHeight="1">
      <c r="A152" s="95"/>
      <c r="G152" s="95"/>
    </row>
    <row r="153" spans="1:7" s="1" customFormat="1" ht="24.75" customHeight="1">
      <c r="A153" s="95"/>
      <c r="G153" s="95"/>
    </row>
    <row r="154" spans="1:7" s="1" customFormat="1" ht="24.75" customHeight="1">
      <c r="A154" s="95"/>
      <c r="G154" s="95"/>
    </row>
    <row r="155" spans="1:7" s="1" customFormat="1" ht="24.75" customHeight="1">
      <c r="A155" s="95"/>
      <c r="G155" s="95"/>
    </row>
    <row r="156" spans="1:7" s="1" customFormat="1" ht="24.75" customHeight="1">
      <c r="A156" s="95"/>
      <c r="G156" s="95"/>
    </row>
    <row r="157" spans="1:7" s="1" customFormat="1" ht="24.75" customHeight="1">
      <c r="A157" s="95"/>
      <c r="G157" s="95"/>
    </row>
    <row r="158" spans="1:7" s="1" customFormat="1" ht="24.75" customHeight="1">
      <c r="A158" s="95"/>
      <c r="G158" s="95"/>
    </row>
    <row r="159" spans="1:7" s="1" customFormat="1" ht="24.75" customHeight="1">
      <c r="A159" s="95"/>
      <c r="G159" s="95"/>
    </row>
    <row r="160" spans="1:7" s="1" customFormat="1" ht="24.75" customHeight="1">
      <c r="A160" s="95"/>
      <c r="G160" s="95"/>
    </row>
    <row r="161" spans="1:7" s="1" customFormat="1" ht="24.75" customHeight="1">
      <c r="A161" s="95"/>
      <c r="G161" s="95"/>
    </row>
    <row r="162" spans="1:7" s="1" customFormat="1" ht="24.75" customHeight="1">
      <c r="A162" s="95"/>
      <c r="G162" s="95"/>
    </row>
    <row r="163" spans="1:7" s="1" customFormat="1" ht="24.75" customHeight="1">
      <c r="A163" s="95"/>
      <c r="G163" s="95"/>
    </row>
    <row r="164" spans="1:7" s="1" customFormat="1" ht="24.75" customHeight="1">
      <c r="A164" s="95"/>
      <c r="G164" s="95"/>
    </row>
    <row r="165" spans="1:7" s="1" customFormat="1" ht="24.75" customHeight="1">
      <c r="A165" s="95"/>
      <c r="G165" s="95"/>
    </row>
    <row r="166" spans="1:7" s="1" customFormat="1" ht="24.75" customHeight="1">
      <c r="A166" s="95"/>
      <c r="G166" s="95"/>
    </row>
    <row r="167" spans="1:7" s="1" customFormat="1" ht="24.75" customHeight="1">
      <c r="A167" s="95"/>
      <c r="G167" s="95"/>
    </row>
    <row r="168" spans="1:7" s="1" customFormat="1" ht="24.75" customHeight="1">
      <c r="A168" s="95"/>
      <c r="G168" s="95"/>
    </row>
    <row r="169" spans="1:7" s="1" customFormat="1" ht="24.75" customHeight="1">
      <c r="A169" s="95"/>
      <c r="G169" s="95"/>
    </row>
    <row r="170" spans="1:7" s="1" customFormat="1" ht="24.75" customHeight="1">
      <c r="A170" s="95"/>
      <c r="G170" s="95"/>
    </row>
    <row r="171" spans="1:7" s="1" customFormat="1" ht="24.75" customHeight="1">
      <c r="A171" s="95"/>
      <c r="G171" s="95"/>
    </row>
    <row r="172" spans="1:7" s="1" customFormat="1" ht="24.75" customHeight="1">
      <c r="A172" s="95"/>
      <c r="G172" s="95"/>
    </row>
    <row r="173" spans="1:7" s="1" customFormat="1" ht="24.75" customHeight="1">
      <c r="A173" s="95"/>
      <c r="G173" s="95"/>
    </row>
    <row r="174" spans="1:7" s="1" customFormat="1" ht="24.75" customHeight="1">
      <c r="A174" s="95"/>
      <c r="G174" s="95"/>
    </row>
    <row r="175" spans="1:7" s="1" customFormat="1" ht="24.75" customHeight="1">
      <c r="A175" s="95"/>
      <c r="G175" s="95"/>
    </row>
    <row r="176" spans="1:7" s="1" customFormat="1" ht="24.75" customHeight="1">
      <c r="A176" s="95"/>
      <c r="G176" s="95"/>
    </row>
    <row r="177" spans="1:7" s="1" customFormat="1" ht="24.75" customHeight="1">
      <c r="A177" s="95"/>
      <c r="G177" s="95"/>
    </row>
  </sheetData>
  <mergeCells count="15">
    <mergeCell ref="A2:C2"/>
    <mergeCell ref="E1:F1"/>
    <mergeCell ref="C30:F30"/>
    <mergeCell ref="G5:G6"/>
    <mergeCell ref="C25:F25"/>
    <mergeCell ref="C26:F26"/>
    <mergeCell ref="E2:F2"/>
    <mergeCell ref="A3:F3"/>
    <mergeCell ref="E4:F4"/>
    <mergeCell ref="A5:A6"/>
    <mergeCell ref="B5:B6"/>
    <mergeCell ref="C5:C6"/>
    <mergeCell ref="D5:D6"/>
    <mergeCell ref="E5:F5"/>
    <mergeCell ref="A1:C1"/>
  </mergeCells>
  <pageMargins left="0.9055118110236221" right="0.11811023622047245" top="0.74803149606299213" bottom="0.19685039370078741" header="0.31496062992125984" footer="0.11811023622047245"/>
  <pageSetup paperSize="9" orientation="landscape"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83"/>
  <sheetViews>
    <sheetView workbookViewId="0">
      <pane xSplit="2" ySplit="8" topLeftCell="C40" activePane="bottomRight" state="frozen"/>
      <selection activeCell="A3" sqref="A3:J3"/>
      <selection pane="topRight" activeCell="A3" sqref="A3:J3"/>
      <selection pane="bottomLeft" activeCell="A3" sqref="A3:J3"/>
      <selection pane="bottomRight" activeCell="A2" sqref="A2:C2"/>
    </sheetView>
  </sheetViews>
  <sheetFormatPr defaultColWidth="9.140625" defaultRowHeight="15.75"/>
  <cols>
    <col min="1" max="1" width="6.42578125" style="99" customWidth="1"/>
    <col min="2" max="2" width="55.5703125" style="100" customWidth="1"/>
    <col min="3" max="3" width="11.42578125" style="100" customWidth="1"/>
    <col min="4" max="4" width="12.7109375" style="100" customWidth="1"/>
    <col min="5" max="5" width="10.5703125" style="100" customWidth="1"/>
    <col min="6" max="6" width="12.7109375" style="100" customWidth="1"/>
    <col min="7" max="8" width="9" style="100" customWidth="1"/>
    <col min="9" max="16384" width="9.140625" style="100"/>
  </cols>
  <sheetData>
    <row r="1" spans="1:8" s="1" customFormat="1" ht="20.25" customHeight="1">
      <c r="A1" s="426"/>
      <c r="B1" s="426"/>
      <c r="C1" s="426"/>
      <c r="G1" s="422" t="s">
        <v>35</v>
      </c>
      <c r="H1" s="422"/>
    </row>
    <row r="2" spans="1:8" s="1" customFormat="1" ht="20.25" customHeight="1">
      <c r="A2" s="426"/>
      <c r="B2" s="426"/>
      <c r="C2" s="426"/>
      <c r="G2" s="400"/>
      <c r="H2" s="400"/>
    </row>
    <row r="3" spans="1:8" s="1" customFormat="1" ht="20.25" customHeight="1">
      <c r="A3" s="406"/>
      <c r="B3" s="406"/>
      <c r="C3" s="406"/>
      <c r="G3" s="400"/>
      <c r="H3" s="400"/>
    </row>
    <row r="4" spans="1:8" s="1" customFormat="1" ht="24.75" customHeight="1">
      <c r="A4" s="420" t="s">
        <v>374</v>
      </c>
      <c r="B4" s="420"/>
      <c r="C4" s="420"/>
      <c r="D4" s="420"/>
      <c r="E4" s="420"/>
      <c r="F4" s="420"/>
      <c r="G4" s="420"/>
      <c r="H4" s="420"/>
    </row>
    <row r="5" spans="1:8" s="1" customFormat="1" ht="15.75" customHeight="1">
      <c r="A5" s="422"/>
      <c r="B5" s="422"/>
      <c r="C5" s="422"/>
      <c r="D5" s="422"/>
      <c r="E5" s="422"/>
      <c r="F5" s="422"/>
      <c r="G5" s="422"/>
      <c r="H5" s="422"/>
    </row>
    <row r="6" spans="1:8" s="1" customFormat="1" ht="24.75" customHeight="1">
      <c r="A6" s="95"/>
      <c r="G6" s="476" t="s">
        <v>37</v>
      </c>
      <c r="H6" s="476"/>
    </row>
    <row r="7" spans="1:8" s="87" customFormat="1" ht="24.75" customHeight="1">
      <c r="A7" s="470" t="s">
        <v>25</v>
      </c>
      <c r="B7" s="470" t="s">
        <v>26</v>
      </c>
      <c r="C7" s="470" t="s">
        <v>280</v>
      </c>
      <c r="D7" s="470"/>
      <c r="E7" s="470" t="s">
        <v>281</v>
      </c>
      <c r="F7" s="470"/>
      <c r="G7" s="470" t="s">
        <v>49</v>
      </c>
      <c r="H7" s="470"/>
    </row>
    <row r="8" spans="1:8" s="70" customFormat="1" ht="30.75" customHeight="1">
      <c r="A8" s="470"/>
      <c r="B8" s="470"/>
      <c r="C8" s="407" t="s">
        <v>301</v>
      </c>
      <c r="D8" s="407" t="s">
        <v>302</v>
      </c>
      <c r="E8" s="407" t="s">
        <v>301</v>
      </c>
      <c r="F8" s="407" t="s">
        <v>302</v>
      </c>
      <c r="G8" s="407" t="s">
        <v>301</v>
      </c>
      <c r="H8" s="407" t="s">
        <v>302</v>
      </c>
    </row>
    <row r="9" spans="1:8" s="5" customFormat="1" ht="20.25" customHeight="1">
      <c r="A9" s="403"/>
      <c r="B9" s="403" t="s">
        <v>303</v>
      </c>
      <c r="C9" s="110">
        <f>C10+C39+C40</f>
        <v>74400</v>
      </c>
      <c r="D9" s="110">
        <f t="shared" ref="D9:F9" si="0">D10+D39+D40</f>
        <v>56648</v>
      </c>
      <c r="E9" s="110">
        <f>E10+E39+E40</f>
        <v>139190.943245</v>
      </c>
      <c r="F9" s="110">
        <f t="shared" si="0"/>
        <v>115596.08421300001</v>
      </c>
      <c r="G9" s="110">
        <f>E9/C9%</f>
        <v>187.08460113575268</v>
      </c>
      <c r="H9" s="110">
        <f>F9/D9%</f>
        <v>204.06030965435673</v>
      </c>
    </row>
    <row r="10" spans="1:8" s="5" customFormat="1" ht="22.5" customHeight="1">
      <c r="A10" s="403" t="s">
        <v>51</v>
      </c>
      <c r="B10" s="403" t="s">
        <v>304</v>
      </c>
      <c r="C10" s="110">
        <f>C11+C38</f>
        <v>74400</v>
      </c>
      <c r="D10" s="110">
        <f>D11+D38</f>
        <v>56648</v>
      </c>
      <c r="E10" s="110">
        <f t="shared" ref="E10:F10" si="1">E11+E38</f>
        <v>103737.53255900001</v>
      </c>
      <c r="F10" s="110">
        <f t="shared" si="1"/>
        <v>80142.673527000006</v>
      </c>
      <c r="G10" s="110">
        <f t="shared" ref="G10:G12" si="2">E10/C10%</f>
        <v>139.43216741801078</v>
      </c>
      <c r="H10" s="110">
        <f t="shared" ref="H10:H12" si="3">F10/D10%</f>
        <v>141.47485088087842</v>
      </c>
    </row>
    <row r="11" spans="1:8" s="5" customFormat="1" ht="24.75" customHeight="1">
      <c r="A11" s="403" t="s">
        <v>69</v>
      </c>
      <c r="B11" s="110" t="s">
        <v>70</v>
      </c>
      <c r="C11" s="110">
        <f>C12+C16+C20+C24+C25+C26+C31+C32+C33+C34+C35+C36+C37</f>
        <v>74400</v>
      </c>
      <c r="D11" s="110">
        <f t="shared" ref="D11:F11" si="4">D12+D16+D20+D24+D25+D26+D31+D32+D33+D34+D35+D36+D37</f>
        <v>56648</v>
      </c>
      <c r="E11" s="110">
        <f t="shared" si="4"/>
        <v>103532.43755900001</v>
      </c>
      <c r="F11" s="110">
        <f t="shared" si="4"/>
        <v>79937.578527000005</v>
      </c>
      <c r="G11" s="110">
        <f t="shared" si="2"/>
        <v>139.15650209543011</v>
      </c>
      <c r="H11" s="110">
        <f t="shared" si="3"/>
        <v>141.11279926387516</v>
      </c>
    </row>
    <row r="12" spans="1:8" s="1" customFormat="1" ht="24.75" customHeight="1">
      <c r="A12" s="405">
        <v>1</v>
      </c>
      <c r="B12" s="42" t="s">
        <v>305</v>
      </c>
      <c r="C12" s="42">
        <f>'Biểu 02'!D12</f>
        <v>100</v>
      </c>
      <c r="D12" s="42">
        <v>40</v>
      </c>
      <c r="E12" s="42">
        <f>'Biểu 02'!E12</f>
        <v>171.644969</v>
      </c>
      <c r="F12" s="42">
        <f>'Biểu 02'!H12</f>
        <v>82.865254999999991</v>
      </c>
      <c r="G12" s="110">
        <f t="shared" si="2"/>
        <v>171.644969</v>
      </c>
      <c r="H12" s="110">
        <f t="shared" si="3"/>
        <v>207.16313749999998</v>
      </c>
    </row>
    <row r="13" spans="1:8" s="1" customFormat="1" ht="24.75" customHeight="1">
      <c r="A13" s="109" t="s">
        <v>54</v>
      </c>
      <c r="B13" s="62" t="s">
        <v>306</v>
      </c>
      <c r="C13" s="62">
        <f>'Biểu 02'!D13</f>
        <v>100</v>
      </c>
      <c r="D13" s="62">
        <f>D12</f>
        <v>40</v>
      </c>
      <c r="E13" s="62">
        <f>'Biểu 02'!E13</f>
        <v>171.644969</v>
      </c>
      <c r="F13" s="62">
        <f>'Biểu 02'!H13</f>
        <v>82.865254999999991</v>
      </c>
      <c r="G13" s="114">
        <f t="shared" ref="G13:G37" si="5">E13/C13%</f>
        <v>171.644969</v>
      </c>
      <c r="H13" s="114">
        <f t="shared" ref="H13:H37" si="6">F13/D13%</f>
        <v>207.16313749999998</v>
      </c>
    </row>
    <row r="14" spans="1:8" s="1" customFormat="1" ht="24.75" customHeight="1">
      <c r="A14" s="19" t="s">
        <v>54</v>
      </c>
      <c r="B14" s="9" t="s">
        <v>56</v>
      </c>
      <c r="C14" s="9"/>
      <c r="D14" s="9"/>
      <c r="E14" s="9"/>
      <c r="F14" s="9"/>
      <c r="G14" s="387"/>
      <c r="H14" s="387"/>
    </row>
    <row r="15" spans="1:8" s="1" customFormat="1" ht="24.75" customHeight="1">
      <c r="A15" s="365" t="s">
        <v>54</v>
      </c>
      <c r="B15" s="356" t="s">
        <v>57</v>
      </c>
      <c r="C15" s="356"/>
      <c r="D15" s="356"/>
      <c r="E15" s="356"/>
      <c r="F15" s="356"/>
      <c r="G15" s="115"/>
      <c r="H15" s="115"/>
    </row>
    <row r="16" spans="1:8" s="1" customFormat="1" ht="24.75" customHeight="1">
      <c r="A16" s="405">
        <v>2</v>
      </c>
      <c r="B16" s="42" t="s">
        <v>58</v>
      </c>
      <c r="C16" s="42"/>
      <c r="D16" s="42"/>
      <c r="E16" s="42">
        <f>'Biểu 02'!E16</f>
        <v>2.1</v>
      </c>
      <c r="F16" s="42"/>
      <c r="G16" s="110"/>
      <c r="H16" s="110"/>
    </row>
    <row r="17" spans="1:8" s="1" customFormat="1" ht="24.75" customHeight="1">
      <c r="A17" s="109" t="s">
        <v>54</v>
      </c>
      <c r="B17" s="62" t="s">
        <v>306</v>
      </c>
      <c r="C17" s="62"/>
      <c r="D17" s="62"/>
      <c r="E17" s="62"/>
      <c r="F17" s="62"/>
      <c r="G17" s="35"/>
      <c r="H17" s="35"/>
    </row>
    <row r="18" spans="1:8" s="1" customFormat="1" ht="24.75" customHeight="1">
      <c r="A18" s="19" t="s">
        <v>54</v>
      </c>
      <c r="B18" s="9" t="s">
        <v>56</v>
      </c>
      <c r="C18" s="9"/>
      <c r="D18" s="9"/>
      <c r="E18" s="9"/>
      <c r="F18" s="9"/>
      <c r="G18" s="387"/>
      <c r="H18" s="387"/>
    </row>
    <row r="19" spans="1:8" s="1" customFormat="1" ht="21" customHeight="1">
      <c r="A19" s="365" t="s">
        <v>54</v>
      </c>
      <c r="B19" s="356" t="s">
        <v>57</v>
      </c>
      <c r="C19" s="356"/>
      <c r="D19" s="356"/>
      <c r="E19" s="356"/>
      <c r="F19" s="356"/>
      <c r="G19" s="115"/>
      <c r="H19" s="115"/>
    </row>
    <row r="20" spans="1:8" s="1" customFormat="1" ht="21" customHeight="1">
      <c r="A20" s="405">
        <v>3</v>
      </c>
      <c r="B20" s="42" t="s">
        <v>60</v>
      </c>
      <c r="C20" s="42">
        <f>'Biểu 02'!D21</f>
        <v>14900</v>
      </c>
      <c r="D20" s="42">
        <v>8638</v>
      </c>
      <c r="E20" s="42">
        <f>'Biểu 02'!E21</f>
        <v>17171.874315000001</v>
      </c>
      <c r="F20" s="42">
        <f>'Biểu 02'!H21+'Biểu 02'!I21</f>
        <v>9695.0559140000023</v>
      </c>
      <c r="G20" s="42">
        <f t="shared" si="5"/>
        <v>115.24747862416108</v>
      </c>
      <c r="H20" s="42">
        <f t="shared" si="6"/>
        <v>112.23727615188704</v>
      </c>
    </row>
    <row r="21" spans="1:8" s="1" customFormat="1" ht="21" customHeight="1">
      <c r="A21" s="109" t="s">
        <v>54</v>
      </c>
      <c r="B21" s="62" t="s">
        <v>306</v>
      </c>
      <c r="C21" s="62"/>
      <c r="D21" s="62"/>
      <c r="E21" s="62">
        <f>'Biểu 02'!E22</f>
        <v>16722.208265000001</v>
      </c>
      <c r="F21" s="62">
        <f>'Biểu 02'!H22+'Biểu 02'!I22</f>
        <v>9245.3898640000007</v>
      </c>
      <c r="G21" s="114"/>
      <c r="H21" s="114"/>
    </row>
    <row r="22" spans="1:8" s="1" customFormat="1" ht="21" customHeight="1">
      <c r="A22" s="19" t="s">
        <v>54</v>
      </c>
      <c r="B22" s="9" t="s">
        <v>56</v>
      </c>
      <c r="C22" s="9"/>
      <c r="D22" s="9"/>
      <c r="E22" s="9">
        <f>'Biểu 02'!E23</f>
        <v>29.523395999999998</v>
      </c>
      <c r="F22" s="9">
        <f>'Biểu 02'!H23+'Biểu 02'!I23</f>
        <v>29.523395999999998</v>
      </c>
      <c r="G22" s="295"/>
      <c r="H22" s="295"/>
    </row>
    <row r="23" spans="1:8" s="1" customFormat="1" ht="21" customHeight="1">
      <c r="A23" s="365" t="s">
        <v>54</v>
      </c>
      <c r="B23" s="356" t="s">
        <v>57</v>
      </c>
      <c r="C23" s="356"/>
      <c r="D23" s="356"/>
      <c r="E23" s="356">
        <f>'Biểu 02'!E24</f>
        <v>420.14265399999999</v>
      </c>
      <c r="F23" s="356">
        <f>'Biểu 02'!H24+'Biểu 02'!I24</f>
        <v>420.14265399999999</v>
      </c>
      <c r="G23" s="111"/>
      <c r="H23" s="111"/>
    </row>
    <row r="24" spans="1:8" s="1" customFormat="1" ht="21" customHeight="1">
      <c r="A24" s="405">
        <v>4</v>
      </c>
      <c r="B24" s="42" t="s">
        <v>64</v>
      </c>
      <c r="C24" s="42">
        <f>'Biểu 02'!D28</f>
        <v>4000</v>
      </c>
      <c r="D24" s="42">
        <v>2000</v>
      </c>
      <c r="E24" s="42">
        <f>'Biểu 02'!E28</f>
        <v>5713.4132810000001</v>
      </c>
      <c r="F24" s="42">
        <f>'Biểu 02'!H28</f>
        <v>2856.707629</v>
      </c>
      <c r="G24" s="42">
        <f t="shared" si="5"/>
        <v>142.83533202500001</v>
      </c>
      <c r="H24" s="42">
        <f t="shared" si="6"/>
        <v>142.83538145</v>
      </c>
    </row>
    <row r="25" spans="1:8" s="1" customFormat="1" ht="21" customHeight="1">
      <c r="A25" s="405">
        <v>5</v>
      </c>
      <c r="B25" s="42" t="s">
        <v>61</v>
      </c>
      <c r="C25" s="42">
        <f>'Biểu 02'!D25</f>
        <v>21500</v>
      </c>
      <c r="D25" s="42">
        <v>21500</v>
      </c>
      <c r="E25" s="42">
        <f>'Biểu 02'!E25</f>
        <v>26485.616248999999</v>
      </c>
      <c r="F25" s="42">
        <f>'Biểu 02'!H25+'Biểu 02'!I25</f>
        <v>26485.616248999999</v>
      </c>
      <c r="G25" s="42">
        <f t="shared" si="5"/>
        <v>123.1889127860465</v>
      </c>
      <c r="H25" s="42">
        <f t="shared" si="6"/>
        <v>123.1889127860465</v>
      </c>
    </row>
    <row r="26" spans="1:8" s="1" customFormat="1" ht="18.75" customHeight="1">
      <c r="A26" s="405">
        <v>6</v>
      </c>
      <c r="B26" s="42" t="s">
        <v>307</v>
      </c>
      <c r="C26" s="42">
        <f>'Biểu 02'!D30</f>
        <v>2100</v>
      </c>
      <c r="D26" s="42">
        <v>2100</v>
      </c>
      <c r="E26" s="42">
        <f>'Biểu 02'!E30</f>
        <v>2108.636399</v>
      </c>
      <c r="F26" s="42">
        <f>'Biểu 02'!H30+'Biểu 02'!I30</f>
        <v>1139.538006</v>
      </c>
      <c r="G26" s="42">
        <f t="shared" si="5"/>
        <v>100.4112570952381</v>
      </c>
      <c r="H26" s="42">
        <f t="shared" si="6"/>
        <v>54.263714571428572</v>
      </c>
    </row>
    <row r="27" spans="1:8" s="1" customFormat="1" ht="0.75" hidden="1" customHeight="1">
      <c r="A27" s="109" t="s">
        <v>54</v>
      </c>
      <c r="B27" s="62" t="s">
        <v>308</v>
      </c>
      <c r="C27" s="62"/>
      <c r="D27" s="62"/>
      <c r="E27" s="62"/>
      <c r="F27" s="62"/>
      <c r="G27" s="42" t="e">
        <f t="shared" si="5"/>
        <v>#DIV/0!</v>
      </c>
      <c r="H27" s="42" t="e">
        <f t="shared" si="6"/>
        <v>#DIV/0!</v>
      </c>
    </row>
    <row r="28" spans="1:8" s="1" customFormat="1" ht="21" hidden="1" customHeight="1">
      <c r="A28" s="19" t="s">
        <v>54</v>
      </c>
      <c r="B28" s="9" t="s">
        <v>309</v>
      </c>
      <c r="C28" s="9"/>
      <c r="D28" s="9"/>
      <c r="E28" s="9"/>
      <c r="F28" s="9"/>
      <c r="G28" s="42" t="e">
        <f t="shared" si="5"/>
        <v>#DIV/0!</v>
      </c>
      <c r="H28" s="42" t="e">
        <f t="shared" si="6"/>
        <v>#DIV/0!</v>
      </c>
    </row>
    <row r="29" spans="1:8" s="1" customFormat="1" ht="21" hidden="1" customHeight="1">
      <c r="A29" s="19" t="s">
        <v>54</v>
      </c>
      <c r="B29" s="9" t="s">
        <v>310</v>
      </c>
      <c r="C29" s="9"/>
      <c r="D29" s="9"/>
      <c r="E29" s="9"/>
      <c r="F29" s="9"/>
      <c r="G29" s="42" t="e">
        <f t="shared" si="5"/>
        <v>#DIV/0!</v>
      </c>
      <c r="H29" s="42" t="e">
        <f t="shared" si="6"/>
        <v>#DIV/0!</v>
      </c>
    </row>
    <row r="30" spans="1:8" s="1" customFormat="1" ht="21" hidden="1" customHeight="1">
      <c r="A30" s="365" t="s">
        <v>54</v>
      </c>
      <c r="B30" s="356" t="s">
        <v>311</v>
      </c>
      <c r="C30" s="356"/>
      <c r="D30" s="356"/>
      <c r="E30" s="356"/>
      <c r="F30" s="356"/>
      <c r="G30" s="42" t="e">
        <f t="shared" si="5"/>
        <v>#DIV/0!</v>
      </c>
      <c r="H30" s="42" t="e">
        <f t="shared" si="6"/>
        <v>#DIV/0!</v>
      </c>
    </row>
    <row r="31" spans="1:8" s="1" customFormat="1" ht="21" customHeight="1">
      <c r="A31" s="405">
        <v>7</v>
      </c>
      <c r="B31" s="42" t="s">
        <v>62</v>
      </c>
      <c r="C31" s="42"/>
      <c r="D31" s="42"/>
      <c r="E31" s="42"/>
      <c r="F31" s="42"/>
      <c r="G31" s="42"/>
      <c r="H31" s="42"/>
    </row>
    <row r="32" spans="1:8" s="1" customFormat="1" ht="21" customHeight="1">
      <c r="A32" s="405">
        <v>8</v>
      </c>
      <c r="B32" s="42" t="s">
        <v>63</v>
      </c>
      <c r="C32" s="42">
        <f>'Biểu 02'!D27</f>
        <v>950</v>
      </c>
      <c r="D32" s="42">
        <v>950</v>
      </c>
      <c r="E32" s="42">
        <f>'Biểu 02'!E27</f>
        <v>1146.1077330000001</v>
      </c>
      <c r="F32" s="42">
        <f>'Biểu 02'!I27</f>
        <v>1146.1077330000001</v>
      </c>
      <c r="G32" s="42">
        <f t="shared" si="5"/>
        <v>120.64291926315791</v>
      </c>
      <c r="H32" s="42">
        <f t="shared" si="6"/>
        <v>120.64291926315791</v>
      </c>
    </row>
    <row r="33" spans="1:8" s="1" customFormat="1" ht="21" customHeight="1">
      <c r="A33" s="405">
        <v>9</v>
      </c>
      <c r="B33" s="42" t="s">
        <v>312</v>
      </c>
      <c r="C33" s="42">
        <f>'Biểu 02'!D33</f>
        <v>460</v>
      </c>
      <c r="D33" s="42">
        <v>230</v>
      </c>
      <c r="E33" s="42">
        <f>'Biểu 02'!E33</f>
        <v>492</v>
      </c>
      <c r="F33" s="42">
        <f>'Biểu 02'!H33</f>
        <v>246</v>
      </c>
      <c r="G33" s="42">
        <f t="shared" si="5"/>
        <v>106.95652173913044</v>
      </c>
      <c r="H33" s="42">
        <f t="shared" si="6"/>
        <v>106.95652173913044</v>
      </c>
    </row>
    <row r="34" spans="1:8" s="1" customFormat="1" ht="21" customHeight="1">
      <c r="A34" s="405">
        <v>10</v>
      </c>
      <c r="B34" s="42" t="s">
        <v>313</v>
      </c>
      <c r="C34" s="42">
        <f>'Biểu 02'!D32</f>
        <v>5900</v>
      </c>
      <c r="D34" s="42">
        <v>5900</v>
      </c>
      <c r="E34" s="42">
        <f>'Biểu 02'!E32</f>
        <v>5348.5605320000004</v>
      </c>
      <c r="F34" s="42">
        <f>'Biểu 02'!H32</f>
        <v>5348.5605320000004</v>
      </c>
      <c r="G34" s="42">
        <f t="shared" si="5"/>
        <v>90.653568338983064</v>
      </c>
      <c r="H34" s="42">
        <f t="shared" si="6"/>
        <v>90.653568338983064</v>
      </c>
    </row>
    <row r="35" spans="1:8" s="1" customFormat="1" ht="21" customHeight="1">
      <c r="A35" s="405">
        <v>11</v>
      </c>
      <c r="B35" s="42" t="s">
        <v>314</v>
      </c>
      <c r="C35" s="42">
        <f>'Biểu 02'!D31</f>
        <v>20000</v>
      </c>
      <c r="D35" s="42">
        <v>14300</v>
      </c>
      <c r="E35" s="42">
        <f>'Biểu 02'!E31</f>
        <v>39823.5026</v>
      </c>
      <c r="F35" s="42">
        <f>'Biểu 02'!H31+'Biểu 02'!I31</f>
        <v>31372.487721000001</v>
      </c>
      <c r="G35" s="42">
        <f t="shared" si="5"/>
        <v>199.117513</v>
      </c>
      <c r="H35" s="42">
        <f t="shared" si="6"/>
        <v>219.38802602097903</v>
      </c>
    </row>
    <row r="36" spans="1:8" s="1" customFormat="1" ht="21" customHeight="1">
      <c r="A36" s="405">
        <v>12</v>
      </c>
      <c r="B36" s="42" t="s">
        <v>75</v>
      </c>
      <c r="C36" s="42">
        <f>'Biểu 02'!D34</f>
        <v>490</v>
      </c>
      <c r="D36" s="42">
        <v>490</v>
      </c>
      <c r="E36" s="42">
        <f>'Biểu 02'!E34</f>
        <v>1104.3338779999999</v>
      </c>
      <c r="F36" s="42">
        <f>'Biểu 02'!I34</f>
        <v>1104.3338779999999</v>
      </c>
      <c r="G36" s="42">
        <f t="shared" si="5"/>
        <v>225.37426081632648</v>
      </c>
      <c r="H36" s="42">
        <f t="shared" si="6"/>
        <v>225.37426081632648</v>
      </c>
    </row>
    <row r="37" spans="1:8" s="1" customFormat="1" ht="21" customHeight="1">
      <c r="A37" s="405">
        <v>13</v>
      </c>
      <c r="B37" s="42" t="s">
        <v>72</v>
      </c>
      <c r="C37" s="42">
        <f>'Biểu 02'!D42</f>
        <v>4000</v>
      </c>
      <c r="D37" s="42">
        <v>500</v>
      </c>
      <c r="E37" s="42">
        <f>'Biểu 02'!E42</f>
        <v>3964.6476030000003</v>
      </c>
      <c r="F37" s="42">
        <f>'Biểu 02'!H42+'Biểu 02'!I42</f>
        <v>460.30561000000006</v>
      </c>
      <c r="G37" s="42">
        <f t="shared" si="5"/>
        <v>99.116190075000006</v>
      </c>
      <c r="H37" s="42">
        <f t="shared" si="6"/>
        <v>92.061122000000012</v>
      </c>
    </row>
    <row r="38" spans="1:8" s="5" customFormat="1" ht="21" customHeight="1">
      <c r="A38" s="403" t="s">
        <v>77</v>
      </c>
      <c r="B38" s="110" t="s">
        <v>917</v>
      </c>
      <c r="C38" s="110"/>
      <c r="D38" s="110"/>
      <c r="E38" s="110">
        <f>'Biểu 02'!E50</f>
        <v>205.095</v>
      </c>
      <c r="F38" s="110">
        <f>'Biểu 02'!I50</f>
        <v>205.095</v>
      </c>
      <c r="G38" s="42"/>
      <c r="H38" s="42"/>
    </row>
    <row r="39" spans="1:8" s="5" customFormat="1" ht="21" customHeight="1">
      <c r="A39" s="403" t="s">
        <v>79</v>
      </c>
      <c r="B39" s="110" t="s">
        <v>315</v>
      </c>
      <c r="C39" s="110"/>
      <c r="D39" s="110"/>
      <c r="E39" s="110">
        <f>'Biểu 02'!E59</f>
        <v>3152.3978029999998</v>
      </c>
      <c r="F39" s="110">
        <f>'Biểu 02'!H59+'Biểu 02'!I59</f>
        <v>3152.3978029999998</v>
      </c>
      <c r="G39" s="42"/>
      <c r="H39" s="42"/>
    </row>
    <row r="40" spans="1:8" s="5" customFormat="1" ht="21" customHeight="1">
      <c r="A40" s="403" t="s">
        <v>80</v>
      </c>
      <c r="B40" s="110" t="s">
        <v>316</v>
      </c>
      <c r="C40" s="110"/>
      <c r="D40" s="110"/>
      <c r="E40" s="110">
        <f>'Biểu 02'!E58</f>
        <v>32301.012882999999</v>
      </c>
      <c r="F40" s="110">
        <f>'Biểu 02'!H58+'Biểu 02'!I58</f>
        <v>32301.012882999999</v>
      </c>
      <c r="G40" s="42"/>
      <c r="H40" s="42"/>
    </row>
    <row r="41" spans="1:8" s="1" customFormat="1" ht="21" customHeight="1">
      <c r="A41" s="95"/>
    </row>
    <row r="42" spans="1:8" s="1" customFormat="1" ht="21" customHeight="1">
      <c r="A42" s="95"/>
      <c r="E42" s="422"/>
      <c r="F42" s="422"/>
      <c r="G42" s="422"/>
      <c r="H42" s="422"/>
    </row>
    <row r="43" spans="1:8" s="1" customFormat="1" ht="21" customHeight="1">
      <c r="A43" s="95"/>
      <c r="E43" s="420"/>
      <c r="F43" s="420"/>
      <c r="G43" s="420"/>
      <c r="H43" s="420"/>
    </row>
    <row r="44" spans="1:8" s="1" customFormat="1" ht="21" customHeight="1">
      <c r="A44" s="95"/>
    </row>
    <row r="45" spans="1:8" s="1" customFormat="1" ht="21" customHeight="1">
      <c r="A45" s="95"/>
    </row>
    <row r="46" spans="1:8" s="1" customFormat="1" ht="21" customHeight="1">
      <c r="A46" s="95"/>
    </row>
    <row r="47" spans="1:8" s="1" customFormat="1" ht="21" customHeight="1">
      <c r="A47" s="95"/>
    </row>
    <row r="48" spans="1:8" s="1" customFormat="1" ht="21" customHeight="1">
      <c r="A48" s="95"/>
    </row>
    <row r="49" spans="1:1" s="1" customFormat="1" ht="21" customHeight="1">
      <c r="A49" s="95"/>
    </row>
    <row r="50" spans="1:1" s="1" customFormat="1" ht="21" customHeight="1">
      <c r="A50" s="95"/>
    </row>
    <row r="51" spans="1:1" s="1" customFormat="1" ht="21" customHeight="1">
      <c r="A51" s="95"/>
    </row>
    <row r="52" spans="1:1" s="1" customFormat="1" ht="21" customHeight="1">
      <c r="A52" s="95"/>
    </row>
    <row r="53" spans="1:1" s="1" customFormat="1" ht="21" customHeight="1">
      <c r="A53" s="95"/>
    </row>
    <row r="54" spans="1:1" s="1" customFormat="1" ht="21" customHeight="1">
      <c r="A54" s="95"/>
    </row>
    <row r="55" spans="1:1" s="1" customFormat="1" ht="21" customHeight="1">
      <c r="A55" s="95"/>
    </row>
    <row r="56" spans="1:1" s="1" customFormat="1" ht="21" customHeight="1">
      <c r="A56" s="95"/>
    </row>
    <row r="57" spans="1:1" s="1" customFormat="1" ht="21" customHeight="1">
      <c r="A57" s="95"/>
    </row>
    <row r="58" spans="1:1" s="1" customFormat="1" ht="21" customHeight="1">
      <c r="A58" s="95"/>
    </row>
    <row r="59" spans="1:1" s="1" customFormat="1" ht="21" customHeight="1">
      <c r="A59" s="95"/>
    </row>
    <row r="60" spans="1:1" s="1" customFormat="1" ht="21" customHeight="1">
      <c r="A60" s="95"/>
    </row>
    <row r="61" spans="1:1" s="1" customFormat="1" ht="21" customHeight="1">
      <c r="A61" s="95"/>
    </row>
    <row r="62" spans="1:1" s="1" customFormat="1" ht="21" customHeight="1">
      <c r="A62" s="95"/>
    </row>
    <row r="63" spans="1:1" s="1" customFormat="1" ht="21" customHeight="1">
      <c r="A63" s="95"/>
    </row>
    <row r="64" spans="1:1" s="1" customFormat="1" ht="21" customHeight="1">
      <c r="A64" s="95"/>
    </row>
    <row r="65" spans="1:1" s="1" customFormat="1" ht="21" customHeight="1">
      <c r="A65" s="95"/>
    </row>
    <row r="66" spans="1:1" s="1" customFormat="1" ht="21" customHeight="1">
      <c r="A66" s="95"/>
    </row>
    <row r="67" spans="1:1" s="1" customFormat="1" ht="21" customHeight="1">
      <c r="A67" s="95"/>
    </row>
    <row r="68" spans="1:1" s="1" customFormat="1" ht="21" customHeight="1">
      <c r="A68" s="95"/>
    </row>
    <row r="69" spans="1:1" s="1" customFormat="1" ht="21" customHeight="1">
      <c r="A69" s="95"/>
    </row>
    <row r="70" spans="1:1" s="1" customFormat="1" ht="21" customHeight="1">
      <c r="A70" s="95"/>
    </row>
    <row r="71" spans="1:1" s="1" customFormat="1" ht="21" customHeight="1">
      <c r="A71" s="95"/>
    </row>
    <row r="72" spans="1:1" s="1" customFormat="1" ht="21" customHeight="1">
      <c r="A72" s="95"/>
    </row>
    <row r="73" spans="1:1" s="1" customFormat="1" ht="21" customHeight="1">
      <c r="A73" s="95"/>
    </row>
    <row r="74" spans="1:1" s="1" customFormat="1" ht="21" customHeight="1">
      <c r="A74" s="95"/>
    </row>
    <row r="75" spans="1:1" s="1" customFormat="1" ht="21" customHeight="1">
      <c r="A75" s="95"/>
    </row>
    <row r="76" spans="1:1" s="1" customFormat="1" ht="21" customHeight="1">
      <c r="A76" s="95"/>
    </row>
    <row r="77" spans="1:1" s="1" customFormat="1" ht="21" customHeight="1">
      <c r="A77" s="95"/>
    </row>
    <row r="78" spans="1:1" s="1" customFormat="1" ht="21" customHeight="1">
      <c r="A78" s="95"/>
    </row>
    <row r="79" spans="1:1" s="1" customFormat="1" ht="21" customHeight="1">
      <c r="A79" s="95"/>
    </row>
    <row r="80" spans="1:1" s="1" customFormat="1" ht="21" customHeight="1">
      <c r="A80" s="95"/>
    </row>
    <row r="81" spans="1:1" s="1" customFormat="1" ht="21" customHeight="1">
      <c r="A81" s="95"/>
    </row>
    <row r="82" spans="1:1" s="1" customFormat="1" ht="21" customHeight="1">
      <c r="A82" s="95"/>
    </row>
    <row r="83" spans="1:1" s="1" customFormat="1" ht="21" customHeight="1">
      <c r="A83" s="95"/>
    </row>
    <row r="84" spans="1:1" s="1" customFormat="1" ht="21" customHeight="1">
      <c r="A84" s="95"/>
    </row>
    <row r="85" spans="1:1" s="1" customFormat="1" ht="21" customHeight="1">
      <c r="A85" s="95"/>
    </row>
    <row r="86" spans="1:1" s="1" customFormat="1" ht="21" customHeight="1">
      <c r="A86" s="95"/>
    </row>
    <row r="87" spans="1:1" s="1" customFormat="1" ht="21" customHeight="1">
      <c r="A87" s="95"/>
    </row>
    <row r="88" spans="1:1" s="1" customFormat="1" ht="21" customHeight="1">
      <c r="A88" s="95"/>
    </row>
    <row r="89" spans="1:1" s="1" customFormat="1" ht="21" customHeight="1">
      <c r="A89" s="95"/>
    </row>
    <row r="90" spans="1:1" s="1" customFormat="1" ht="21" customHeight="1">
      <c r="A90" s="95"/>
    </row>
    <row r="91" spans="1:1" s="1" customFormat="1" ht="21" customHeight="1">
      <c r="A91" s="95"/>
    </row>
    <row r="92" spans="1:1" s="1" customFormat="1" ht="21" customHeight="1">
      <c r="A92" s="95"/>
    </row>
    <row r="93" spans="1:1" s="1" customFormat="1" ht="21" customHeight="1">
      <c r="A93" s="95"/>
    </row>
    <row r="94" spans="1:1" s="1" customFormat="1" ht="21" customHeight="1">
      <c r="A94" s="95"/>
    </row>
    <row r="95" spans="1:1" s="1" customFormat="1" ht="21" customHeight="1">
      <c r="A95" s="95"/>
    </row>
    <row r="96" spans="1:1" s="1" customFormat="1" ht="21" customHeight="1">
      <c r="A96" s="95"/>
    </row>
    <row r="97" spans="1:1" s="1" customFormat="1" ht="21" customHeight="1">
      <c r="A97" s="95"/>
    </row>
    <row r="98" spans="1:1" s="1" customFormat="1" ht="21" customHeight="1">
      <c r="A98" s="95"/>
    </row>
    <row r="99" spans="1:1" s="1" customFormat="1" ht="21" customHeight="1">
      <c r="A99" s="95"/>
    </row>
    <row r="100" spans="1:1" s="1" customFormat="1" ht="21" customHeight="1">
      <c r="A100" s="95"/>
    </row>
    <row r="101" spans="1:1" s="1" customFormat="1" ht="21" customHeight="1">
      <c r="A101" s="95"/>
    </row>
    <row r="102" spans="1:1" s="1" customFormat="1" ht="21" customHeight="1">
      <c r="A102" s="95"/>
    </row>
    <row r="103" spans="1:1" s="1" customFormat="1" ht="21" customHeight="1">
      <c r="A103" s="95"/>
    </row>
    <row r="104" spans="1:1" s="1" customFormat="1" ht="21" customHeight="1">
      <c r="A104" s="95"/>
    </row>
    <row r="105" spans="1:1" s="1" customFormat="1" ht="21" customHeight="1">
      <c r="A105" s="95"/>
    </row>
    <row r="106" spans="1:1" s="1" customFormat="1" ht="21" customHeight="1">
      <c r="A106" s="95"/>
    </row>
    <row r="107" spans="1:1" s="1" customFormat="1" ht="21" customHeight="1">
      <c r="A107" s="95"/>
    </row>
    <row r="108" spans="1:1" s="1" customFormat="1" ht="21" customHeight="1">
      <c r="A108" s="95"/>
    </row>
    <row r="109" spans="1:1" s="1" customFormat="1" ht="21" customHeight="1">
      <c r="A109" s="95"/>
    </row>
    <row r="110" spans="1:1" s="1" customFormat="1" ht="21" customHeight="1">
      <c r="A110" s="95"/>
    </row>
    <row r="111" spans="1:1" s="1" customFormat="1" ht="21" customHeight="1">
      <c r="A111" s="95"/>
    </row>
    <row r="112" spans="1:1" s="1" customFormat="1" ht="21" customHeight="1">
      <c r="A112" s="95"/>
    </row>
    <row r="113" spans="1:1" s="1" customFormat="1" ht="21" customHeight="1">
      <c r="A113" s="95"/>
    </row>
    <row r="114" spans="1:1" s="1" customFormat="1" ht="21" customHeight="1">
      <c r="A114" s="95"/>
    </row>
    <row r="115" spans="1:1" s="1" customFormat="1" ht="21" customHeight="1">
      <c r="A115" s="95"/>
    </row>
    <row r="116" spans="1:1" s="1" customFormat="1" ht="21" customHeight="1">
      <c r="A116" s="95"/>
    </row>
    <row r="117" spans="1:1" s="1" customFormat="1" ht="21" customHeight="1">
      <c r="A117" s="95"/>
    </row>
    <row r="118" spans="1:1" s="1" customFormat="1" ht="21" customHeight="1">
      <c r="A118" s="95"/>
    </row>
    <row r="119" spans="1:1" s="1" customFormat="1" ht="21" customHeight="1">
      <c r="A119" s="95"/>
    </row>
    <row r="120" spans="1:1" s="1" customFormat="1" ht="21" customHeight="1">
      <c r="A120" s="95"/>
    </row>
    <row r="121" spans="1:1" s="1" customFormat="1" ht="21" customHeight="1">
      <c r="A121" s="95"/>
    </row>
    <row r="122" spans="1:1" s="1" customFormat="1" ht="21" customHeight="1">
      <c r="A122" s="95"/>
    </row>
    <row r="123" spans="1:1" s="1" customFormat="1" ht="21" customHeight="1">
      <c r="A123" s="95"/>
    </row>
    <row r="124" spans="1:1" s="1" customFormat="1" ht="21" customHeight="1">
      <c r="A124" s="95"/>
    </row>
    <row r="125" spans="1:1" s="1" customFormat="1" ht="21" customHeight="1">
      <c r="A125" s="95"/>
    </row>
    <row r="126" spans="1:1" s="1" customFormat="1" ht="21" customHeight="1">
      <c r="A126" s="95"/>
    </row>
    <row r="127" spans="1:1" s="1" customFormat="1" ht="21" customHeight="1">
      <c r="A127" s="95"/>
    </row>
    <row r="128" spans="1:1" s="1" customFormat="1" ht="21" customHeight="1">
      <c r="A128" s="95"/>
    </row>
    <row r="129" spans="1:1" s="1" customFormat="1" ht="21" customHeight="1">
      <c r="A129" s="95"/>
    </row>
    <row r="130" spans="1:1" s="1" customFormat="1" ht="21" customHeight="1">
      <c r="A130" s="95"/>
    </row>
    <row r="131" spans="1:1" s="1" customFormat="1" ht="21" customHeight="1">
      <c r="A131" s="95"/>
    </row>
    <row r="132" spans="1:1" s="1" customFormat="1" ht="21" customHeight="1">
      <c r="A132" s="95"/>
    </row>
    <row r="133" spans="1:1" s="1" customFormat="1" ht="21" customHeight="1">
      <c r="A133" s="95"/>
    </row>
    <row r="134" spans="1:1" s="1" customFormat="1" ht="21" customHeight="1">
      <c r="A134" s="95"/>
    </row>
    <row r="135" spans="1:1" s="1" customFormat="1" ht="21" customHeight="1">
      <c r="A135" s="95"/>
    </row>
    <row r="136" spans="1:1" s="1" customFormat="1" ht="21" customHeight="1">
      <c r="A136" s="95"/>
    </row>
    <row r="137" spans="1:1" s="1" customFormat="1" ht="21" customHeight="1">
      <c r="A137" s="95"/>
    </row>
    <row r="138" spans="1:1" s="1" customFormat="1">
      <c r="A138" s="95"/>
    </row>
    <row r="139" spans="1:1" s="1" customFormat="1">
      <c r="A139" s="95"/>
    </row>
    <row r="140" spans="1:1" s="1" customFormat="1">
      <c r="A140" s="95"/>
    </row>
    <row r="141" spans="1:1" s="1" customFormat="1">
      <c r="A141" s="95"/>
    </row>
    <row r="142" spans="1:1" s="1" customFormat="1">
      <c r="A142" s="95"/>
    </row>
    <row r="143" spans="1:1" s="1" customFormat="1">
      <c r="A143" s="95"/>
    </row>
    <row r="144" spans="1:1" s="1" customFormat="1">
      <c r="A144" s="95"/>
    </row>
    <row r="145" spans="1:1" s="1" customFormat="1">
      <c r="A145" s="95"/>
    </row>
    <row r="146" spans="1:1" s="1" customFormat="1">
      <c r="A146" s="95"/>
    </row>
    <row r="147" spans="1:1" s="1" customFormat="1">
      <c r="A147" s="95"/>
    </row>
    <row r="148" spans="1:1" s="1" customFormat="1">
      <c r="A148" s="95"/>
    </row>
    <row r="149" spans="1:1" s="1" customFormat="1">
      <c r="A149" s="95"/>
    </row>
    <row r="150" spans="1:1" s="1" customFormat="1">
      <c r="A150" s="95"/>
    </row>
    <row r="151" spans="1:1" s="1" customFormat="1">
      <c r="A151" s="95"/>
    </row>
    <row r="152" spans="1:1" s="1" customFormat="1">
      <c r="A152" s="95"/>
    </row>
    <row r="153" spans="1:1" s="1" customFormat="1">
      <c r="A153" s="95"/>
    </row>
    <row r="154" spans="1:1" s="1" customFormat="1">
      <c r="A154" s="95"/>
    </row>
    <row r="155" spans="1:1" s="1" customFormat="1">
      <c r="A155" s="95"/>
    </row>
    <row r="156" spans="1:1" s="1" customFormat="1">
      <c r="A156" s="95"/>
    </row>
    <row r="157" spans="1:1" s="1" customFormat="1">
      <c r="A157" s="95"/>
    </row>
    <row r="158" spans="1:1" s="1" customFormat="1">
      <c r="A158" s="95"/>
    </row>
    <row r="159" spans="1:1" s="1" customFormat="1">
      <c r="A159" s="95"/>
    </row>
    <row r="160" spans="1:1" s="1" customFormat="1">
      <c r="A160" s="95"/>
    </row>
    <row r="161" spans="1:1" s="1" customFormat="1">
      <c r="A161" s="95"/>
    </row>
    <row r="162" spans="1:1" s="1" customFormat="1">
      <c r="A162" s="95"/>
    </row>
    <row r="163" spans="1:1" s="1" customFormat="1">
      <c r="A163" s="95"/>
    </row>
    <row r="164" spans="1:1" s="1" customFormat="1">
      <c r="A164" s="95"/>
    </row>
    <row r="165" spans="1:1" s="1" customFormat="1">
      <c r="A165" s="95"/>
    </row>
    <row r="166" spans="1:1" s="1" customFormat="1">
      <c r="A166" s="95"/>
    </row>
    <row r="167" spans="1:1" s="1" customFormat="1">
      <c r="A167" s="95"/>
    </row>
    <row r="168" spans="1:1" s="1" customFormat="1">
      <c r="A168" s="95"/>
    </row>
    <row r="169" spans="1:1" s="1" customFormat="1">
      <c r="A169" s="95"/>
    </row>
    <row r="170" spans="1:1" s="1" customFormat="1">
      <c r="A170" s="95"/>
    </row>
    <row r="171" spans="1:1" s="1" customFormat="1">
      <c r="A171" s="95"/>
    </row>
    <row r="172" spans="1:1" s="1" customFormat="1">
      <c r="A172" s="95"/>
    </row>
    <row r="173" spans="1:1" s="1" customFormat="1">
      <c r="A173" s="95"/>
    </row>
    <row r="174" spans="1:1" s="1" customFormat="1">
      <c r="A174" s="95"/>
    </row>
    <row r="175" spans="1:1" s="1" customFormat="1">
      <c r="A175" s="95"/>
    </row>
    <row r="176" spans="1:1" s="1" customFormat="1">
      <c r="A176" s="95"/>
    </row>
    <row r="177" spans="1:1" s="1" customFormat="1">
      <c r="A177" s="95"/>
    </row>
    <row r="178" spans="1:1" s="1" customFormat="1">
      <c r="A178" s="95"/>
    </row>
    <row r="179" spans="1:1" s="1" customFormat="1">
      <c r="A179" s="95"/>
    </row>
    <row r="180" spans="1:1" s="1" customFormat="1">
      <c r="A180" s="95"/>
    </row>
    <row r="181" spans="1:1" s="1" customFormat="1">
      <c r="A181" s="95"/>
    </row>
    <row r="182" spans="1:1" s="1" customFormat="1">
      <c r="A182" s="95"/>
    </row>
    <row r="183" spans="1:1" s="1" customFormat="1">
      <c r="A183" s="95"/>
    </row>
  </sheetData>
  <mergeCells count="13">
    <mergeCell ref="E42:H42"/>
    <mergeCell ref="E43:H43"/>
    <mergeCell ref="G1:H1"/>
    <mergeCell ref="A4:H4"/>
    <mergeCell ref="A5:H5"/>
    <mergeCell ref="G6:H6"/>
    <mergeCell ref="A7:A8"/>
    <mergeCell ref="B7:B8"/>
    <mergeCell ref="C7:D7"/>
    <mergeCell ref="E7:F7"/>
    <mergeCell ref="G7:H7"/>
    <mergeCell ref="A1:C1"/>
    <mergeCell ref="A2:C2"/>
  </mergeCells>
  <pageMargins left="0.511811023622047" right="0.5" top="0.74803149606299202" bottom="0.15748031496063" header="0.31496062992126" footer="0.196850393700787"/>
  <pageSetup paperSize="9" orientation="landscape"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84"/>
  <sheetViews>
    <sheetView workbookViewId="0">
      <pane xSplit="2" ySplit="6" topLeftCell="C32" activePane="bottomRight" state="frozen"/>
      <selection activeCell="A3" sqref="A3:J3"/>
      <selection pane="topRight" activeCell="A3" sqref="A3:J3"/>
      <selection pane="bottomLeft" activeCell="A3" sqref="A3:J3"/>
      <selection pane="bottomRight" activeCell="A2" sqref="A2:C2"/>
    </sheetView>
  </sheetViews>
  <sheetFormatPr defaultColWidth="9.140625" defaultRowHeight="15.75"/>
  <cols>
    <col min="1" max="1" width="7.42578125" style="99" customWidth="1"/>
    <col min="2" max="2" width="64.28515625" style="100" customWidth="1"/>
    <col min="3" max="3" width="13.7109375" style="100" customWidth="1"/>
    <col min="4" max="4" width="13" style="100" customWidth="1"/>
    <col min="5" max="5" width="14.5703125" style="100" customWidth="1"/>
    <col min="6" max="16384" width="9.140625" style="100"/>
  </cols>
  <sheetData>
    <row r="1" spans="1:5" ht="19.5" customHeight="1">
      <c r="A1" s="426"/>
      <c r="B1" s="426"/>
      <c r="C1" s="426"/>
    </row>
    <row r="2" spans="1:5" s="1" customFormat="1" ht="21" customHeight="1">
      <c r="A2" s="426"/>
      <c r="B2" s="426"/>
      <c r="C2" s="426"/>
      <c r="E2" s="400" t="s">
        <v>351</v>
      </c>
    </row>
    <row r="3" spans="1:5" s="1" customFormat="1" ht="21" customHeight="1">
      <c r="A3" s="354"/>
      <c r="B3" s="354"/>
      <c r="E3" s="351"/>
    </row>
    <row r="4" spans="1:5" s="1" customFormat="1" ht="24.75" customHeight="1">
      <c r="A4" s="420" t="s">
        <v>895</v>
      </c>
      <c r="B4" s="420"/>
      <c r="C4" s="420"/>
      <c r="D4" s="420"/>
      <c r="E4" s="420"/>
    </row>
    <row r="5" spans="1:5" s="1" customFormat="1" ht="24.75" customHeight="1">
      <c r="A5" s="95"/>
      <c r="D5" s="476" t="s">
        <v>37</v>
      </c>
      <c r="E5" s="476"/>
    </row>
    <row r="6" spans="1:5" s="1" customFormat="1" ht="39" customHeight="1">
      <c r="A6" s="353" t="s">
        <v>25</v>
      </c>
      <c r="B6" s="353" t="s">
        <v>26</v>
      </c>
      <c r="C6" s="353" t="s">
        <v>280</v>
      </c>
      <c r="D6" s="353" t="s">
        <v>281</v>
      </c>
      <c r="E6" s="154" t="s">
        <v>896</v>
      </c>
    </row>
    <row r="7" spans="1:5" s="5" customFormat="1" ht="24.75" customHeight="1">
      <c r="A7" s="353"/>
      <c r="B7" s="110" t="s">
        <v>317</v>
      </c>
      <c r="C7" s="110">
        <f>'PB 05 (BS 53 ND 31)'!C8</f>
        <v>300680.35499999998</v>
      </c>
      <c r="D7" s="110">
        <f>D8+D18+D61</f>
        <v>448176.940259</v>
      </c>
      <c r="E7" s="110">
        <f>D7/C7%</f>
        <v>149.05428066925091</v>
      </c>
    </row>
    <row r="8" spans="1:5" s="5" customFormat="1" ht="24.75" customHeight="1">
      <c r="A8" s="353" t="s">
        <v>51</v>
      </c>
      <c r="B8" s="110" t="s">
        <v>318</v>
      </c>
      <c r="C8" s="110">
        <f>C9+C14</f>
        <v>300680.35499999998</v>
      </c>
      <c r="D8" s="110">
        <f>D9+D14</f>
        <v>309279.98894700001</v>
      </c>
      <c r="E8" s="110">
        <f t="shared" ref="E8:E9" si="0">D8/C8%</f>
        <v>102.86005846540924</v>
      </c>
    </row>
    <row r="9" spans="1:5" s="5" customFormat="1" ht="24" customHeight="1">
      <c r="A9" s="353" t="s">
        <v>69</v>
      </c>
      <c r="B9" s="110" t="s">
        <v>104</v>
      </c>
      <c r="C9" s="110">
        <f>'PB 05 (BS 53 ND 31)'!C10</f>
        <v>20200</v>
      </c>
      <c r="D9" s="110">
        <f>'PB 05 (BS 53 ND 31)'!F10</f>
        <v>107822.54052899999</v>
      </c>
      <c r="E9" s="110">
        <f t="shared" si="0"/>
        <v>533.77495311386133</v>
      </c>
    </row>
    <row r="10" spans="1:5" s="1" customFormat="1" ht="24.75" hidden="1" customHeight="1">
      <c r="A10" s="109">
        <v>1</v>
      </c>
      <c r="B10" s="62" t="s">
        <v>319</v>
      </c>
      <c r="C10" s="62"/>
      <c r="D10" s="62"/>
      <c r="E10" s="62"/>
    </row>
    <row r="11" spans="1:5" s="1" customFormat="1" ht="24.75" hidden="1" customHeight="1">
      <c r="A11" s="19"/>
      <c r="B11" s="9" t="s">
        <v>320</v>
      </c>
      <c r="C11" s="9"/>
      <c r="D11" s="9"/>
      <c r="E11" s="9"/>
    </row>
    <row r="12" spans="1:5" s="1" customFormat="1" ht="24.75" hidden="1" customHeight="1">
      <c r="A12" s="294" t="s">
        <v>54</v>
      </c>
      <c r="B12" s="295" t="s">
        <v>892</v>
      </c>
      <c r="C12" s="295">
        <f>'Thuyet minh biểu 03'!D16</f>
        <v>43</v>
      </c>
      <c r="D12" s="295"/>
      <c r="E12" s="295"/>
    </row>
    <row r="13" spans="1:5" s="1" customFormat="1" ht="24.75" hidden="1" customHeight="1">
      <c r="A13" s="365" t="s">
        <v>54</v>
      </c>
      <c r="B13" s="356" t="s">
        <v>893</v>
      </c>
      <c r="C13" s="356">
        <f>'Thuyet minh biểu 03'!D17</f>
        <v>20157</v>
      </c>
      <c r="D13" s="356"/>
      <c r="E13" s="356"/>
    </row>
    <row r="14" spans="1:5" s="5" customFormat="1" ht="24.75" customHeight="1">
      <c r="A14" s="353" t="s">
        <v>77</v>
      </c>
      <c r="B14" s="110" t="s">
        <v>876</v>
      </c>
      <c r="C14" s="110">
        <f>'PB 05 (BS 53 ND 31)'!C11</f>
        <v>280480.35499999998</v>
      </c>
      <c r="D14" s="110">
        <f>'PB 05 (BS 53 ND 31)'!F11</f>
        <v>201457.44841800001</v>
      </c>
      <c r="E14" s="110">
        <f t="shared" ref="E14" si="1">D14/C14%</f>
        <v>71.825867597037245</v>
      </c>
    </row>
    <row r="15" spans="1:5" s="1" customFormat="1" ht="20.25" customHeight="1">
      <c r="A15" s="109"/>
      <c r="B15" s="62" t="s">
        <v>323</v>
      </c>
      <c r="C15" s="62"/>
      <c r="D15" s="62"/>
      <c r="E15" s="62"/>
    </row>
    <row r="16" spans="1:5" s="1" customFormat="1" ht="24.75" customHeight="1">
      <c r="A16" s="19">
        <v>1</v>
      </c>
      <c r="B16" s="9" t="s">
        <v>321</v>
      </c>
      <c r="C16" s="9">
        <f>'PB 05 (BS 53 ND 31)'!C13</f>
        <v>122733.34299999999</v>
      </c>
      <c r="D16" s="9">
        <f>'PB 05 (BS 53 ND 31)'!F13</f>
        <v>82934.079684000055</v>
      </c>
      <c r="E16" s="9"/>
    </row>
    <row r="17" spans="1:5" s="1" customFormat="1" ht="24.75" customHeight="1">
      <c r="A17" s="365">
        <v>2</v>
      </c>
      <c r="B17" s="356" t="s">
        <v>322</v>
      </c>
      <c r="C17" s="356"/>
      <c r="D17" s="356"/>
      <c r="E17" s="356"/>
    </row>
    <row r="18" spans="1:5" s="5" customFormat="1" ht="24.75" customHeight="1">
      <c r="A18" s="353" t="s">
        <v>79</v>
      </c>
      <c r="B18" s="110" t="s">
        <v>324</v>
      </c>
      <c r="C18" s="110"/>
      <c r="D18" s="110">
        <f>D19+D24</f>
        <v>75481.307239999995</v>
      </c>
      <c r="E18" s="110"/>
    </row>
    <row r="19" spans="1:5" s="5" customFormat="1" ht="24.75" customHeight="1">
      <c r="A19" s="353" t="s">
        <v>69</v>
      </c>
      <c r="B19" s="110" t="s">
        <v>325</v>
      </c>
      <c r="C19" s="110"/>
      <c r="D19" s="110">
        <f>D20+D21+D22+D23</f>
        <v>2797.9440000000004</v>
      </c>
      <c r="E19" s="110"/>
    </row>
    <row r="20" spans="1:5" s="5" customFormat="1" ht="24.75" customHeight="1">
      <c r="A20" s="383">
        <v>1</v>
      </c>
      <c r="B20" s="214" t="s">
        <v>877</v>
      </c>
      <c r="C20" s="386"/>
      <c r="D20" s="62">
        <f>'PB 05 (BS 53 ND 31)'!F17</f>
        <v>2142.7910000000002</v>
      </c>
      <c r="E20" s="386"/>
    </row>
    <row r="21" spans="1:5" s="5" customFormat="1" ht="24.75" customHeight="1">
      <c r="A21" s="384">
        <v>2</v>
      </c>
      <c r="B21" s="373" t="s">
        <v>878</v>
      </c>
      <c r="C21" s="387"/>
      <c r="D21" s="295">
        <f>'PB 05 (BS 53 ND 31)'!F18</f>
        <v>34</v>
      </c>
      <c r="E21" s="387"/>
    </row>
    <row r="22" spans="1:5" s="5" customFormat="1" ht="24.75" customHeight="1">
      <c r="A22" s="384">
        <v>3</v>
      </c>
      <c r="B22" s="373" t="s">
        <v>879</v>
      </c>
      <c r="C22" s="387"/>
      <c r="D22" s="295">
        <f>'PB 05 (BS 53 ND 31)'!F19</f>
        <v>33</v>
      </c>
      <c r="E22" s="387"/>
    </row>
    <row r="23" spans="1:5" s="1" customFormat="1" ht="24.75" customHeight="1">
      <c r="A23" s="381">
        <v>4</v>
      </c>
      <c r="B23" s="375" t="s">
        <v>880</v>
      </c>
      <c r="C23" s="356"/>
      <c r="D23" s="356">
        <f>'PB 05 (BS 53 ND 31)'!F20</f>
        <v>588.15300000000002</v>
      </c>
      <c r="E23" s="356"/>
    </row>
    <row r="24" spans="1:5" s="5" customFormat="1" ht="24.75" customHeight="1">
      <c r="A24" s="353" t="s">
        <v>77</v>
      </c>
      <c r="B24" s="110" t="s">
        <v>326</v>
      </c>
      <c r="C24" s="110"/>
      <c r="D24" s="110">
        <f>SUM(D25:D60)</f>
        <v>72683.363239999991</v>
      </c>
      <c r="E24" s="110"/>
    </row>
    <row r="25" spans="1:5" s="5" customFormat="1" ht="53.25" customHeight="1">
      <c r="A25" s="380">
        <v>1</v>
      </c>
      <c r="B25" s="215" t="s">
        <v>632</v>
      </c>
      <c r="C25" s="386"/>
      <c r="D25" s="62">
        <f>'PB 05 (BS 53 ND 31)'!F22</f>
        <v>149.6</v>
      </c>
      <c r="E25" s="386"/>
    </row>
    <row r="26" spans="1:5" s="5" customFormat="1" ht="51" customHeight="1">
      <c r="A26" s="384">
        <v>2</v>
      </c>
      <c r="B26" s="373" t="s">
        <v>882</v>
      </c>
      <c r="C26" s="387"/>
      <c r="D26" s="295">
        <f>'PB 05 (BS 53 ND 31)'!F23</f>
        <v>221.74</v>
      </c>
      <c r="E26" s="387"/>
    </row>
    <row r="27" spans="1:5" s="5" customFormat="1" ht="29.25" customHeight="1">
      <c r="A27" s="380">
        <v>3</v>
      </c>
      <c r="B27" s="373" t="s">
        <v>634</v>
      </c>
      <c r="C27" s="387"/>
      <c r="D27" s="295">
        <f>'PB 05 (BS 53 ND 31)'!F24</f>
        <v>475.8</v>
      </c>
      <c r="E27" s="387"/>
    </row>
    <row r="28" spans="1:5" s="5" customFormat="1" ht="42.75" customHeight="1">
      <c r="A28" s="384">
        <v>4</v>
      </c>
      <c r="B28" s="373" t="s">
        <v>635</v>
      </c>
      <c r="C28" s="387"/>
      <c r="D28" s="295">
        <f>'PB 05 (BS 53 ND 31)'!F25</f>
        <v>1904.27</v>
      </c>
      <c r="E28" s="387"/>
    </row>
    <row r="29" spans="1:5" s="5" customFormat="1" ht="40.5" customHeight="1">
      <c r="A29" s="380">
        <v>5</v>
      </c>
      <c r="B29" s="373" t="s">
        <v>638</v>
      </c>
      <c r="C29" s="387"/>
      <c r="D29" s="295">
        <f>'PB 05 (BS 53 ND 31)'!F26</f>
        <v>744.2</v>
      </c>
      <c r="E29" s="387"/>
    </row>
    <row r="30" spans="1:5" s="5" customFormat="1" ht="55.5" customHeight="1">
      <c r="A30" s="384">
        <v>6</v>
      </c>
      <c r="B30" s="373" t="s">
        <v>890</v>
      </c>
      <c r="C30" s="387"/>
      <c r="D30" s="295">
        <f>'PB 05 (BS 53 ND 31)'!F27</f>
        <v>15</v>
      </c>
      <c r="E30" s="387"/>
    </row>
    <row r="31" spans="1:5" s="5" customFormat="1" ht="42.75" customHeight="1">
      <c r="A31" s="380">
        <v>7</v>
      </c>
      <c r="B31" s="373" t="s">
        <v>883</v>
      </c>
      <c r="C31" s="387"/>
      <c r="D31" s="295">
        <f>'PB 05 (BS 53 ND 31)'!F28</f>
        <v>23386.039000000001</v>
      </c>
      <c r="E31" s="387"/>
    </row>
    <row r="32" spans="1:5" s="5" customFormat="1" ht="44.25" customHeight="1">
      <c r="A32" s="384">
        <v>8</v>
      </c>
      <c r="B32" s="373" t="s">
        <v>642</v>
      </c>
      <c r="C32" s="387"/>
      <c r="D32" s="295">
        <f>'PB 05 (BS 53 ND 31)'!F29</f>
        <v>87.165000000000006</v>
      </c>
      <c r="E32" s="387"/>
    </row>
    <row r="33" spans="1:5" s="5" customFormat="1" ht="37.5" customHeight="1">
      <c r="A33" s="380">
        <v>9</v>
      </c>
      <c r="B33" s="373" t="s">
        <v>643</v>
      </c>
      <c r="C33" s="387"/>
      <c r="D33" s="295">
        <f>'PB 05 (BS 53 ND 31)'!F30</f>
        <v>5489</v>
      </c>
      <c r="E33" s="387"/>
    </row>
    <row r="34" spans="1:5" s="5" customFormat="1" ht="54" customHeight="1">
      <c r="A34" s="384">
        <v>10</v>
      </c>
      <c r="B34" s="373" t="s">
        <v>644</v>
      </c>
      <c r="C34" s="387"/>
      <c r="D34" s="295">
        <f>'PB 05 (BS 53 ND 31)'!F31</f>
        <v>600</v>
      </c>
      <c r="E34" s="387"/>
    </row>
    <row r="35" spans="1:5" s="5" customFormat="1" ht="52.5" customHeight="1">
      <c r="A35" s="380">
        <v>11</v>
      </c>
      <c r="B35" s="373" t="s">
        <v>646</v>
      </c>
      <c r="C35" s="387"/>
      <c r="D35" s="295">
        <f>'PB 05 (BS 53 ND 31)'!F32</f>
        <v>9000</v>
      </c>
      <c r="E35" s="387"/>
    </row>
    <row r="36" spans="1:5" s="5" customFormat="1" ht="24.75" customHeight="1">
      <c r="A36" s="384">
        <v>12</v>
      </c>
      <c r="B36" s="373" t="s">
        <v>650</v>
      </c>
      <c r="C36" s="387"/>
      <c r="D36" s="295">
        <f>'PB 05 (BS 53 ND 31)'!F33</f>
        <v>1877</v>
      </c>
      <c r="E36" s="387"/>
    </row>
    <row r="37" spans="1:5" s="5" customFormat="1" ht="43.5" customHeight="1">
      <c r="A37" s="380">
        <v>13</v>
      </c>
      <c r="B37" s="373" t="s">
        <v>652</v>
      </c>
      <c r="C37" s="387"/>
      <c r="D37" s="295">
        <f>'PB 05 (BS 53 ND 31)'!F34</f>
        <v>598.952</v>
      </c>
      <c r="E37" s="387"/>
    </row>
    <row r="38" spans="1:5" s="5" customFormat="1" ht="42" customHeight="1">
      <c r="A38" s="384">
        <v>14</v>
      </c>
      <c r="B38" s="373" t="s">
        <v>653</v>
      </c>
      <c r="C38" s="387"/>
      <c r="D38" s="295">
        <f>'PB 05 (BS 53 ND 31)'!F35</f>
        <v>96.82</v>
      </c>
      <c r="E38" s="387"/>
    </row>
    <row r="39" spans="1:5" s="5" customFormat="1" ht="34.5" customHeight="1">
      <c r="A39" s="380">
        <v>15</v>
      </c>
      <c r="B39" s="373" t="s">
        <v>655</v>
      </c>
      <c r="C39" s="387"/>
      <c r="D39" s="295">
        <f>'PB 05 (BS 53 ND 31)'!F36</f>
        <v>148</v>
      </c>
      <c r="E39" s="387"/>
    </row>
    <row r="40" spans="1:5" s="5" customFormat="1" ht="40.5" customHeight="1">
      <c r="A40" s="384">
        <v>16</v>
      </c>
      <c r="B40" s="373" t="s">
        <v>656</v>
      </c>
      <c r="C40" s="387"/>
      <c r="D40" s="295">
        <f>'PB 05 (BS 53 ND 31)'!F37</f>
        <v>2540.8150000000001</v>
      </c>
      <c r="E40" s="387"/>
    </row>
    <row r="41" spans="1:5" s="5" customFormat="1" ht="38.25" customHeight="1">
      <c r="A41" s="380">
        <v>17</v>
      </c>
      <c r="B41" s="373" t="s">
        <v>657</v>
      </c>
      <c r="C41" s="387"/>
      <c r="D41" s="295">
        <f>'PB 05 (BS 53 ND 31)'!F38</f>
        <v>40</v>
      </c>
      <c r="E41" s="387"/>
    </row>
    <row r="42" spans="1:5" s="5" customFormat="1" ht="42" customHeight="1">
      <c r="A42" s="384">
        <v>18</v>
      </c>
      <c r="B42" s="373" t="s">
        <v>658</v>
      </c>
      <c r="C42" s="387"/>
      <c r="D42" s="295">
        <f>'PB 05 (BS 53 ND 31)'!F39</f>
        <v>90</v>
      </c>
      <c r="E42" s="387"/>
    </row>
    <row r="43" spans="1:5" s="5" customFormat="1" ht="42" customHeight="1">
      <c r="A43" s="380">
        <v>19</v>
      </c>
      <c r="B43" s="373" t="s">
        <v>659</v>
      </c>
      <c r="C43" s="387"/>
      <c r="D43" s="295">
        <f>'PB 05 (BS 53 ND 31)'!F40</f>
        <v>713.274</v>
      </c>
      <c r="E43" s="387"/>
    </row>
    <row r="44" spans="1:5" s="5" customFormat="1" ht="42.75" customHeight="1">
      <c r="A44" s="384">
        <v>20</v>
      </c>
      <c r="B44" s="373" t="s">
        <v>660</v>
      </c>
      <c r="C44" s="387"/>
      <c r="D44" s="295">
        <f>'PB 05 (BS 53 ND 31)'!F41</f>
        <v>150.863</v>
      </c>
      <c r="E44" s="387"/>
    </row>
    <row r="45" spans="1:5" s="5" customFormat="1" ht="40.5" customHeight="1">
      <c r="A45" s="380">
        <v>21</v>
      </c>
      <c r="B45" s="373" t="s">
        <v>661</v>
      </c>
      <c r="C45" s="387"/>
      <c r="D45" s="295">
        <f>'PB 05 (BS 53 ND 31)'!F42</f>
        <v>1149</v>
      </c>
      <c r="E45" s="387"/>
    </row>
    <row r="46" spans="1:5" s="5" customFormat="1" ht="50.25" customHeight="1">
      <c r="A46" s="384">
        <v>22</v>
      </c>
      <c r="B46" s="373" t="s">
        <v>884</v>
      </c>
      <c r="C46" s="387"/>
      <c r="D46" s="295">
        <f>'PB 05 (BS 53 ND 31)'!F43</f>
        <v>268.286</v>
      </c>
      <c r="E46" s="387"/>
    </row>
    <row r="47" spans="1:5" s="5" customFormat="1" ht="42.75" customHeight="1">
      <c r="A47" s="380">
        <v>23</v>
      </c>
      <c r="B47" s="373" t="s">
        <v>664</v>
      </c>
      <c r="C47" s="387"/>
      <c r="D47" s="295">
        <f>'PB 05 (BS 53 ND 31)'!F44</f>
        <v>100</v>
      </c>
      <c r="E47" s="387"/>
    </row>
    <row r="48" spans="1:5" s="5" customFormat="1" ht="54.75" customHeight="1">
      <c r="A48" s="384">
        <v>24</v>
      </c>
      <c r="B48" s="373" t="s">
        <v>665</v>
      </c>
      <c r="C48" s="387"/>
      <c r="D48" s="295">
        <f>'PB 05 (BS 53 ND 31)'!F45</f>
        <v>2883.3150000000001</v>
      </c>
      <c r="E48" s="387"/>
    </row>
    <row r="49" spans="1:6" s="5" customFormat="1" ht="30" customHeight="1">
      <c r="A49" s="380">
        <v>25</v>
      </c>
      <c r="B49" s="373" t="s">
        <v>666</v>
      </c>
      <c r="C49" s="387"/>
      <c r="D49" s="295">
        <f>'PB 05 (BS 53 ND 31)'!F46</f>
        <v>30</v>
      </c>
      <c r="E49" s="387"/>
    </row>
    <row r="50" spans="1:6" s="5" customFormat="1" ht="54" customHeight="1">
      <c r="A50" s="384">
        <v>26</v>
      </c>
      <c r="B50" s="373" t="s">
        <v>885</v>
      </c>
      <c r="C50" s="387"/>
      <c r="D50" s="295">
        <f>'PB 05 (BS 53 ND 31)'!F47</f>
        <v>16.2</v>
      </c>
      <c r="E50" s="387"/>
    </row>
    <row r="51" spans="1:6" s="5" customFormat="1" ht="44.25" customHeight="1">
      <c r="A51" s="380">
        <v>27</v>
      </c>
      <c r="B51" s="373" t="s">
        <v>886</v>
      </c>
      <c r="C51" s="387"/>
      <c r="D51" s="295">
        <f>'PB 05 (BS 53 ND 31)'!F48</f>
        <v>5427.8360000000002</v>
      </c>
      <c r="E51" s="387"/>
    </row>
    <row r="52" spans="1:6" s="5" customFormat="1" ht="30" customHeight="1">
      <c r="A52" s="384">
        <v>28</v>
      </c>
      <c r="B52" s="373" t="s">
        <v>887</v>
      </c>
      <c r="C52" s="387"/>
      <c r="D52" s="295">
        <f>'PB 05 (BS 53 ND 31)'!F49</f>
        <v>8000</v>
      </c>
      <c r="E52" s="387"/>
    </row>
    <row r="53" spans="1:6" s="5" customFormat="1" ht="30" customHeight="1">
      <c r="A53" s="380">
        <v>29</v>
      </c>
      <c r="B53" s="373" t="s">
        <v>672</v>
      </c>
      <c r="C53" s="387"/>
      <c r="D53" s="295">
        <f>'PB 05 (BS 53 ND 31)'!F50</f>
        <v>53.613</v>
      </c>
      <c r="E53" s="387"/>
    </row>
    <row r="54" spans="1:6" s="5" customFormat="1" ht="37.5" customHeight="1">
      <c r="A54" s="384">
        <v>30</v>
      </c>
      <c r="B54" s="373" t="s">
        <v>673</v>
      </c>
      <c r="C54" s="387"/>
      <c r="D54" s="295">
        <f>'PB 05 (BS 53 ND 31)'!F51</f>
        <v>270</v>
      </c>
      <c r="E54" s="387"/>
    </row>
    <row r="55" spans="1:6" s="5" customFormat="1" ht="30" customHeight="1">
      <c r="A55" s="380">
        <v>31</v>
      </c>
      <c r="B55" s="373" t="s">
        <v>894</v>
      </c>
      <c r="C55" s="387"/>
      <c r="D55" s="295">
        <f>'PB 05 (BS 53 ND 31)'!F52</f>
        <v>378</v>
      </c>
      <c r="E55" s="387"/>
    </row>
    <row r="56" spans="1:6" s="5" customFormat="1" ht="27" customHeight="1">
      <c r="A56" s="384">
        <v>32</v>
      </c>
      <c r="B56" s="373" t="s">
        <v>676</v>
      </c>
      <c r="C56" s="387"/>
      <c r="D56" s="295">
        <f>'PB 05 (BS 53 ND 31)'!F53</f>
        <v>50</v>
      </c>
      <c r="E56" s="387"/>
    </row>
    <row r="57" spans="1:6" s="5" customFormat="1" ht="43.5" customHeight="1">
      <c r="A57" s="380">
        <v>33</v>
      </c>
      <c r="B57" s="373" t="s">
        <v>679</v>
      </c>
      <c r="C57" s="387"/>
      <c r="D57" s="295">
        <f>'PB 05 (BS 53 ND 31)'!F54</f>
        <v>86.47</v>
      </c>
      <c r="E57" s="387"/>
    </row>
    <row r="58" spans="1:6" s="5" customFormat="1" ht="40.5" customHeight="1">
      <c r="A58" s="384">
        <v>34</v>
      </c>
      <c r="B58" s="373" t="s">
        <v>680</v>
      </c>
      <c r="C58" s="387"/>
      <c r="D58" s="295">
        <f>'PB 05 (BS 53 ND 31)'!F55</f>
        <v>4144.7644399999999</v>
      </c>
      <c r="E58" s="387"/>
    </row>
    <row r="59" spans="1:6" s="5" customFormat="1" ht="30" customHeight="1">
      <c r="A59" s="380">
        <v>35</v>
      </c>
      <c r="B59" s="373" t="s">
        <v>683</v>
      </c>
      <c r="C59" s="387"/>
      <c r="D59" s="295">
        <f>'PB 05 (BS 53 ND 31)'!F56</f>
        <v>190</v>
      </c>
      <c r="E59" s="387"/>
    </row>
    <row r="60" spans="1:6" s="5" customFormat="1" ht="56.25" customHeight="1">
      <c r="A60" s="381">
        <v>36</v>
      </c>
      <c r="B60" s="375" t="s">
        <v>682</v>
      </c>
      <c r="C60" s="374"/>
      <c r="D60" s="356">
        <f>'PB 05 (BS 53 ND 31)'!F57</f>
        <v>1307.3407999999999</v>
      </c>
      <c r="E60" s="374"/>
    </row>
    <row r="61" spans="1:6" s="5" customFormat="1" ht="24.75" customHeight="1">
      <c r="A61" s="353" t="s">
        <v>80</v>
      </c>
      <c r="B61" s="110" t="s">
        <v>327</v>
      </c>
      <c r="C61" s="110"/>
      <c r="D61" s="110">
        <f>'PB 05 (BS 53 ND 31)'!F58</f>
        <v>63415.644072000003</v>
      </c>
      <c r="E61" s="110"/>
    </row>
    <row r="62" spans="1:6" s="1" customFormat="1" ht="24.75" customHeight="1">
      <c r="A62" s="95"/>
    </row>
    <row r="63" spans="1:6" s="1" customFormat="1" ht="24.75" customHeight="1">
      <c r="A63" s="95"/>
      <c r="C63" s="424"/>
      <c r="D63" s="424"/>
      <c r="E63" s="424"/>
    </row>
    <row r="64" spans="1:6" s="1" customFormat="1" ht="24.75" customHeight="1">
      <c r="A64" s="95"/>
      <c r="C64" s="420"/>
      <c r="D64" s="420"/>
      <c r="E64" s="420"/>
      <c r="F64" s="5"/>
    </row>
    <row r="65" spans="1:5" s="1" customFormat="1" ht="24.75" customHeight="1">
      <c r="A65" s="95"/>
    </row>
    <row r="66" spans="1:5" s="1" customFormat="1" ht="24.75" customHeight="1">
      <c r="A66" s="95"/>
    </row>
    <row r="67" spans="1:5" s="1" customFormat="1" ht="24.75" customHeight="1">
      <c r="A67" s="95"/>
    </row>
    <row r="68" spans="1:5" s="1" customFormat="1" ht="24.75" customHeight="1">
      <c r="A68" s="95"/>
      <c r="C68" s="420"/>
      <c r="D68" s="420"/>
      <c r="E68" s="420"/>
    </row>
    <row r="69" spans="1:5" s="1" customFormat="1" ht="24.75" customHeight="1">
      <c r="A69" s="95"/>
    </row>
    <row r="70" spans="1:5" s="1" customFormat="1" ht="24.75" customHeight="1">
      <c r="A70" s="95"/>
    </row>
    <row r="71" spans="1:5" s="1" customFormat="1" ht="24.75" customHeight="1">
      <c r="A71" s="95"/>
    </row>
    <row r="72" spans="1:5" s="1" customFormat="1" ht="24.75" customHeight="1">
      <c r="A72" s="95"/>
    </row>
    <row r="73" spans="1:5" s="1" customFormat="1" ht="24.75" customHeight="1">
      <c r="A73" s="95"/>
    </row>
    <row r="74" spans="1:5" s="1" customFormat="1" ht="24.75" customHeight="1">
      <c r="A74" s="95"/>
    </row>
    <row r="75" spans="1:5" s="1" customFormat="1" ht="24.75" customHeight="1">
      <c r="A75" s="95"/>
    </row>
    <row r="76" spans="1:5" s="1" customFormat="1" ht="24.75" customHeight="1">
      <c r="A76" s="95"/>
    </row>
    <row r="77" spans="1:5" s="1" customFormat="1" ht="24.75" customHeight="1">
      <c r="A77" s="95"/>
    </row>
    <row r="78" spans="1:5" s="1" customFormat="1" ht="24.75" customHeight="1">
      <c r="A78" s="95"/>
    </row>
    <row r="79" spans="1:5" s="1" customFormat="1" ht="24.75" customHeight="1">
      <c r="A79" s="95"/>
    </row>
    <row r="80" spans="1:5" s="1" customFormat="1" ht="24.75" customHeight="1">
      <c r="A80" s="95"/>
    </row>
    <row r="81" spans="1:1" s="1" customFormat="1" ht="24.75" customHeight="1">
      <c r="A81" s="95"/>
    </row>
    <row r="82" spans="1:1" s="1" customFormat="1" ht="24.75" customHeight="1">
      <c r="A82" s="95"/>
    </row>
    <row r="83" spans="1:1" s="1" customFormat="1" ht="24.75" customHeight="1">
      <c r="A83" s="95"/>
    </row>
    <row r="84" spans="1:1" s="1" customFormat="1" ht="24.75" customHeight="1">
      <c r="A84" s="95"/>
    </row>
    <row r="85" spans="1:1" s="1" customFormat="1" ht="24.75" customHeight="1">
      <c r="A85" s="95"/>
    </row>
    <row r="86" spans="1:1" s="1" customFormat="1" ht="24.75" customHeight="1">
      <c r="A86" s="95"/>
    </row>
    <row r="87" spans="1:1" s="1" customFormat="1" ht="24.75" customHeight="1">
      <c r="A87" s="95"/>
    </row>
    <row r="88" spans="1:1" s="1" customFormat="1" ht="24.75" customHeight="1">
      <c r="A88" s="95"/>
    </row>
    <row r="89" spans="1:1" s="1" customFormat="1" ht="24.75" customHeight="1">
      <c r="A89" s="95"/>
    </row>
    <row r="90" spans="1:1" s="1" customFormat="1" ht="24.75" customHeight="1">
      <c r="A90" s="95"/>
    </row>
    <row r="91" spans="1:1" s="1" customFormat="1" ht="24.75" customHeight="1">
      <c r="A91" s="95"/>
    </row>
    <row r="92" spans="1:1" s="1" customFormat="1" ht="24.75" customHeight="1">
      <c r="A92" s="95"/>
    </row>
    <row r="93" spans="1:1" s="1" customFormat="1" ht="24.75" customHeight="1">
      <c r="A93" s="95"/>
    </row>
    <row r="94" spans="1:1" s="1" customFormat="1" ht="24.75" customHeight="1">
      <c r="A94" s="95"/>
    </row>
    <row r="95" spans="1:1" s="1" customFormat="1" ht="24.75" customHeight="1">
      <c r="A95" s="95"/>
    </row>
    <row r="96" spans="1:1" s="1" customFormat="1" ht="24.75" customHeight="1">
      <c r="A96" s="95"/>
    </row>
    <row r="97" spans="1:1" s="1" customFormat="1" ht="24.75" customHeight="1">
      <c r="A97" s="95"/>
    </row>
    <row r="98" spans="1:1" s="1" customFormat="1" ht="24.75" customHeight="1">
      <c r="A98" s="95"/>
    </row>
    <row r="99" spans="1:1" s="1" customFormat="1" ht="24.75" customHeight="1">
      <c r="A99" s="95"/>
    </row>
    <row r="100" spans="1:1" s="1" customFormat="1" ht="24.75" customHeight="1">
      <c r="A100" s="95"/>
    </row>
    <row r="101" spans="1:1" s="1" customFormat="1" ht="24.75" customHeight="1">
      <c r="A101" s="95"/>
    </row>
    <row r="102" spans="1:1" s="1" customFormat="1" ht="24.75" customHeight="1">
      <c r="A102" s="95"/>
    </row>
    <row r="103" spans="1:1" s="1" customFormat="1" ht="24.75" customHeight="1">
      <c r="A103" s="95"/>
    </row>
    <row r="104" spans="1:1" s="1" customFormat="1" ht="24.75" customHeight="1">
      <c r="A104" s="95"/>
    </row>
    <row r="105" spans="1:1" s="1" customFormat="1" ht="24.75" customHeight="1">
      <c r="A105" s="95"/>
    </row>
    <row r="106" spans="1:1" s="1" customFormat="1" ht="24.75" customHeight="1">
      <c r="A106" s="95"/>
    </row>
    <row r="107" spans="1:1" s="1" customFormat="1" ht="24.75" customHeight="1">
      <c r="A107" s="95"/>
    </row>
    <row r="108" spans="1:1" s="1" customFormat="1" ht="24.75" customHeight="1">
      <c r="A108" s="95"/>
    </row>
    <row r="109" spans="1:1" s="1" customFormat="1" ht="24.75" customHeight="1">
      <c r="A109" s="95"/>
    </row>
    <row r="110" spans="1:1" s="1" customFormat="1" ht="24.75" customHeight="1">
      <c r="A110" s="95"/>
    </row>
    <row r="111" spans="1:1" s="1" customFormat="1" ht="24.75" customHeight="1">
      <c r="A111" s="95"/>
    </row>
    <row r="112" spans="1:1" s="1" customFormat="1" ht="24.75" customHeight="1">
      <c r="A112" s="95"/>
    </row>
    <row r="113" spans="1:1" s="1" customFormat="1" ht="24.75" customHeight="1">
      <c r="A113" s="95"/>
    </row>
    <row r="114" spans="1:1" s="1" customFormat="1" ht="24.75" customHeight="1">
      <c r="A114" s="95"/>
    </row>
    <row r="115" spans="1:1" s="1" customFormat="1" ht="24.75" customHeight="1">
      <c r="A115" s="95"/>
    </row>
    <row r="116" spans="1:1" s="1" customFormat="1" ht="24.75" customHeight="1">
      <c r="A116" s="95"/>
    </row>
    <row r="117" spans="1:1" s="1" customFormat="1" ht="24.75" customHeight="1">
      <c r="A117" s="95"/>
    </row>
    <row r="118" spans="1:1" s="1" customFormat="1" ht="24.75" customHeight="1">
      <c r="A118" s="95"/>
    </row>
    <row r="119" spans="1:1" s="1" customFormat="1" ht="24.75" customHeight="1">
      <c r="A119" s="95"/>
    </row>
    <row r="120" spans="1:1" s="1" customFormat="1" ht="24.75" customHeight="1">
      <c r="A120" s="95"/>
    </row>
    <row r="121" spans="1:1" s="1" customFormat="1" ht="24.75" customHeight="1">
      <c r="A121" s="95"/>
    </row>
    <row r="122" spans="1:1" s="1" customFormat="1" ht="24.75" customHeight="1">
      <c r="A122" s="95"/>
    </row>
    <row r="123" spans="1:1" s="1" customFormat="1" ht="24.75" customHeight="1">
      <c r="A123" s="95"/>
    </row>
    <row r="124" spans="1:1" s="1" customFormat="1" ht="24.75" customHeight="1">
      <c r="A124" s="95"/>
    </row>
    <row r="125" spans="1:1" s="1" customFormat="1" ht="24.75" customHeight="1">
      <c r="A125" s="95"/>
    </row>
    <row r="126" spans="1:1" s="1" customFormat="1" ht="24.75" customHeight="1">
      <c r="A126" s="95"/>
    </row>
    <row r="127" spans="1:1" s="1" customFormat="1" ht="24.75" customHeight="1">
      <c r="A127" s="95"/>
    </row>
    <row r="128" spans="1:1" s="1" customFormat="1" ht="24.75" customHeight="1">
      <c r="A128" s="95"/>
    </row>
    <row r="129" spans="1:1" s="1" customFormat="1" ht="24.75" customHeight="1">
      <c r="A129" s="95"/>
    </row>
    <row r="130" spans="1:1" s="1" customFormat="1" ht="24.75" customHeight="1">
      <c r="A130" s="95"/>
    </row>
    <row r="131" spans="1:1" s="1" customFormat="1" ht="24.75" customHeight="1">
      <c r="A131" s="95"/>
    </row>
    <row r="132" spans="1:1" s="1" customFormat="1" ht="24.75" customHeight="1">
      <c r="A132" s="95"/>
    </row>
    <row r="133" spans="1:1" s="1" customFormat="1" ht="24.75" customHeight="1">
      <c r="A133" s="95"/>
    </row>
    <row r="134" spans="1:1" s="1" customFormat="1" ht="24.75" customHeight="1">
      <c r="A134" s="95"/>
    </row>
    <row r="135" spans="1:1" s="1" customFormat="1" ht="24.75" customHeight="1">
      <c r="A135" s="95"/>
    </row>
    <row r="136" spans="1:1" s="1" customFormat="1" ht="24.75" customHeight="1">
      <c r="A136" s="95"/>
    </row>
    <row r="137" spans="1:1" s="1" customFormat="1" ht="24.75" customHeight="1">
      <c r="A137" s="95"/>
    </row>
    <row r="138" spans="1:1" s="1" customFormat="1" ht="24.75" customHeight="1">
      <c r="A138" s="95"/>
    </row>
    <row r="139" spans="1:1" s="1" customFormat="1" ht="24.75" customHeight="1">
      <c r="A139" s="95"/>
    </row>
    <row r="140" spans="1:1" s="1" customFormat="1" ht="24.75" customHeight="1">
      <c r="A140" s="95"/>
    </row>
    <row r="141" spans="1:1" s="1" customFormat="1" ht="24.75" customHeight="1">
      <c r="A141" s="95"/>
    </row>
    <row r="142" spans="1:1" s="1" customFormat="1" ht="24.75" customHeight="1">
      <c r="A142" s="95"/>
    </row>
    <row r="143" spans="1:1" s="1" customFormat="1" ht="24.75" customHeight="1">
      <c r="A143" s="95"/>
    </row>
    <row r="144" spans="1:1" s="1" customFormat="1" ht="24.75" customHeight="1">
      <c r="A144" s="95"/>
    </row>
    <row r="145" spans="1:1" s="1" customFormat="1" ht="24.75" customHeight="1">
      <c r="A145" s="95"/>
    </row>
    <row r="146" spans="1:1" s="1" customFormat="1" ht="24.75" customHeight="1">
      <c r="A146" s="95"/>
    </row>
    <row r="147" spans="1:1" s="1" customFormat="1" ht="24.75" customHeight="1">
      <c r="A147" s="95"/>
    </row>
    <row r="148" spans="1:1" s="1" customFormat="1" ht="24.75" customHeight="1">
      <c r="A148" s="95"/>
    </row>
    <row r="149" spans="1:1" s="1" customFormat="1" ht="24.75" customHeight="1">
      <c r="A149" s="95"/>
    </row>
    <row r="150" spans="1:1" s="1" customFormat="1" ht="24.75" customHeight="1">
      <c r="A150" s="95"/>
    </row>
    <row r="151" spans="1:1" s="1" customFormat="1" ht="24.75" customHeight="1">
      <c r="A151" s="95"/>
    </row>
    <row r="152" spans="1:1" s="1" customFormat="1" ht="24.75" customHeight="1">
      <c r="A152" s="95"/>
    </row>
    <row r="153" spans="1:1" s="1" customFormat="1" ht="24.75" customHeight="1">
      <c r="A153" s="95"/>
    </row>
    <row r="154" spans="1:1" s="1" customFormat="1" ht="24.75" customHeight="1">
      <c r="A154" s="95"/>
    </row>
    <row r="155" spans="1:1" s="1" customFormat="1" ht="24.75" customHeight="1">
      <c r="A155" s="95"/>
    </row>
    <row r="156" spans="1:1" s="1" customFormat="1" ht="24.75" customHeight="1">
      <c r="A156" s="95"/>
    </row>
    <row r="157" spans="1:1" s="1" customFormat="1" ht="24.75" customHeight="1">
      <c r="A157" s="95"/>
    </row>
    <row r="158" spans="1:1" s="1" customFormat="1" ht="24.75" customHeight="1">
      <c r="A158" s="95"/>
    </row>
    <row r="159" spans="1:1" s="1" customFormat="1" ht="24.75" customHeight="1">
      <c r="A159" s="95"/>
    </row>
    <row r="160" spans="1:1" s="1" customFormat="1" ht="24.75" customHeight="1">
      <c r="A160" s="95"/>
    </row>
    <row r="161" spans="1:1" s="1" customFormat="1" ht="24.75" customHeight="1">
      <c r="A161" s="95"/>
    </row>
    <row r="162" spans="1:1" s="1" customFormat="1" ht="24.75" customHeight="1">
      <c r="A162" s="95"/>
    </row>
    <row r="163" spans="1:1" s="1" customFormat="1" ht="24.75" customHeight="1">
      <c r="A163" s="95"/>
    </row>
    <row r="164" spans="1:1" s="1" customFormat="1" ht="24.75" customHeight="1">
      <c r="A164" s="95"/>
    </row>
    <row r="165" spans="1:1" s="1" customFormat="1" ht="24.75" customHeight="1">
      <c r="A165" s="95"/>
    </row>
    <row r="166" spans="1:1" s="1" customFormat="1" ht="24.75" customHeight="1">
      <c r="A166" s="95"/>
    </row>
    <row r="167" spans="1:1" s="1" customFormat="1" ht="24.75" customHeight="1">
      <c r="A167" s="95"/>
    </row>
    <row r="168" spans="1:1" s="1" customFormat="1" ht="24.75" customHeight="1">
      <c r="A168" s="95"/>
    </row>
    <row r="169" spans="1:1" s="1" customFormat="1" ht="24.75" customHeight="1">
      <c r="A169" s="95"/>
    </row>
    <row r="170" spans="1:1" s="1" customFormat="1" ht="24.75" customHeight="1">
      <c r="A170" s="95"/>
    </row>
    <row r="171" spans="1:1" s="1" customFormat="1" ht="24.75" customHeight="1">
      <c r="A171" s="95"/>
    </row>
    <row r="172" spans="1:1" s="1" customFormat="1" ht="24.75" customHeight="1">
      <c r="A172" s="95"/>
    </row>
    <row r="173" spans="1:1" s="1" customFormat="1" ht="24.75" customHeight="1">
      <c r="A173" s="95"/>
    </row>
    <row r="174" spans="1:1" s="1" customFormat="1" ht="24.75" customHeight="1">
      <c r="A174" s="95"/>
    </row>
    <row r="175" spans="1:1" s="1" customFormat="1" ht="24.75" customHeight="1">
      <c r="A175" s="95"/>
    </row>
    <row r="176" spans="1:1" s="1" customFormat="1" ht="24.75" customHeight="1">
      <c r="A176" s="95"/>
    </row>
    <row r="177" spans="1:1" s="1" customFormat="1" ht="24.75" customHeight="1">
      <c r="A177" s="95"/>
    </row>
    <row r="178" spans="1:1" s="1" customFormat="1" ht="24.75" customHeight="1">
      <c r="A178" s="95"/>
    </row>
    <row r="179" spans="1:1" s="1" customFormat="1" ht="24.75" customHeight="1">
      <c r="A179" s="95"/>
    </row>
    <row r="180" spans="1:1" s="1" customFormat="1" ht="24.75" customHeight="1">
      <c r="A180" s="95"/>
    </row>
    <row r="181" spans="1:1" s="1" customFormat="1" ht="24.75" customHeight="1">
      <c r="A181" s="95"/>
    </row>
    <row r="182" spans="1:1" s="1" customFormat="1" ht="24.75" customHeight="1">
      <c r="A182" s="95"/>
    </row>
    <row r="183" spans="1:1" s="1" customFormat="1" ht="24.75" customHeight="1">
      <c r="A183" s="95"/>
    </row>
    <row r="184" spans="1:1" s="1" customFormat="1" ht="24.75" customHeight="1">
      <c r="A184" s="95"/>
    </row>
    <row r="185" spans="1:1" s="1" customFormat="1" ht="24.75" customHeight="1">
      <c r="A185" s="95"/>
    </row>
    <row r="186" spans="1:1" s="1" customFormat="1" ht="24.75" customHeight="1">
      <c r="A186" s="95"/>
    </row>
    <row r="187" spans="1:1" s="1" customFormat="1" ht="24.75" customHeight="1">
      <c r="A187" s="95"/>
    </row>
    <row r="188" spans="1:1" s="1" customFormat="1" ht="24.75" customHeight="1">
      <c r="A188" s="95"/>
    </row>
    <row r="189" spans="1:1" s="1" customFormat="1" ht="24.75" customHeight="1">
      <c r="A189" s="95"/>
    </row>
    <row r="190" spans="1:1" s="1" customFormat="1" ht="24.75" customHeight="1">
      <c r="A190" s="95"/>
    </row>
    <row r="191" spans="1:1" s="1" customFormat="1" ht="24.75" customHeight="1">
      <c r="A191" s="95"/>
    </row>
    <row r="192" spans="1:1" s="1" customFormat="1" ht="24.75" customHeight="1">
      <c r="A192" s="95"/>
    </row>
    <row r="193" spans="1:1" s="1" customFormat="1" ht="24.75" customHeight="1">
      <c r="A193" s="95"/>
    </row>
    <row r="194" spans="1:1" s="1" customFormat="1" ht="24.75" customHeight="1">
      <c r="A194" s="95"/>
    </row>
    <row r="195" spans="1:1" s="1" customFormat="1" ht="24.75" customHeight="1">
      <c r="A195" s="95"/>
    </row>
    <row r="196" spans="1:1" s="1" customFormat="1" ht="24.75" customHeight="1">
      <c r="A196" s="95"/>
    </row>
    <row r="197" spans="1:1" s="1" customFormat="1" ht="24.75" customHeight="1">
      <c r="A197" s="95"/>
    </row>
    <row r="198" spans="1:1" s="1" customFormat="1" ht="24.75" customHeight="1">
      <c r="A198" s="95"/>
    </row>
    <row r="199" spans="1:1" s="1" customFormat="1" ht="24.75" customHeight="1">
      <c r="A199" s="95"/>
    </row>
    <row r="200" spans="1:1" s="1" customFormat="1" ht="24.75" customHeight="1">
      <c r="A200" s="95"/>
    </row>
    <row r="201" spans="1:1" s="1" customFormat="1" ht="24.75" customHeight="1">
      <c r="A201" s="95"/>
    </row>
    <row r="202" spans="1:1" s="1" customFormat="1" ht="27.75" customHeight="1">
      <c r="A202" s="95"/>
    </row>
    <row r="203" spans="1:1" s="1" customFormat="1" ht="27.75" customHeight="1">
      <c r="A203" s="95"/>
    </row>
    <row r="204" spans="1:1" s="1" customFormat="1" ht="27.75" customHeight="1">
      <c r="A204" s="95"/>
    </row>
    <row r="205" spans="1:1" s="1" customFormat="1" ht="27.75" customHeight="1">
      <c r="A205" s="95"/>
    </row>
    <row r="206" spans="1:1" s="1" customFormat="1" ht="27.75" customHeight="1">
      <c r="A206" s="95"/>
    </row>
    <row r="207" spans="1:1" s="1" customFormat="1" ht="27.75" customHeight="1">
      <c r="A207" s="95"/>
    </row>
    <row r="208" spans="1:1" s="1" customFormat="1" ht="27.75" customHeight="1">
      <c r="A208" s="95"/>
    </row>
    <row r="209" spans="1:1" s="1" customFormat="1" ht="27.75" customHeight="1">
      <c r="A209" s="95"/>
    </row>
    <row r="210" spans="1:1" s="1" customFormat="1" ht="27.75" customHeight="1">
      <c r="A210" s="95"/>
    </row>
    <row r="211" spans="1:1" s="1" customFormat="1" ht="27.75" customHeight="1">
      <c r="A211" s="95"/>
    </row>
    <row r="212" spans="1:1" s="1" customFormat="1" ht="27.75" customHeight="1">
      <c r="A212" s="95"/>
    </row>
    <row r="213" spans="1:1" s="1" customFormat="1" ht="27.75" customHeight="1">
      <c r="A213" s="95"/>
    </row>
    <row r="214" spans="1:1" s="1" customFormat="1" ht="27.75" customHeight="1">
      <c r="A214" s="95"/>
    </row>
    <row r="215" spans="1:1" s="1" customFormat="1" ht="27.75" customHeight="1">
      <c r="A215" s="95"/>
    </row>
    <row r="216" spans="1:1" s="1" customFormat="1" ht="27.75" customHeight="1">
      <c r="A216" s="95"/>
    </row>
    <row r="217" spans="1:1" s="1" customFormat="1" ht="27.75" customHeight="1">
      <c r="A217" s="95"/>
    </row>
    <row r="218" spans="1:1" s="1" customFormat="1" ht="27.75" customHeight="1">
      <c r="A218" s="95"/>
    </row>
    <row r="219" spans="1:1" s="1" customFormat="1" ht="27.75" customHeight="1">
      <c r="A219" s="95"/>
    </row>
    <row r="220" spans="1:1" s="1" customFormat="1" ht="27.75" customHeight="1">
      <c r="A220" s="95"/>
    </row>
    <row r="221" spans="1:1" s="1" customFormat="1" ht="27.75" customHeight="1">
      <c r="A221" s="95"/>
    </row>
    <row r="222" spans="1:1" s="1" customFormat="1" ht="27.75" customHeight="1">
      <c r="A222" s="95"/>
    </row>
    <row r="223" spans="1:1" s="1" customFormat="1" ht="27.75" customHeight="1">
      <c r="A223" s="95"/>
    </row>
    <row r="224" spans="1:1" s="1" customFormat="1" ht="27.75" customHeight="1">
      <c r="A224" s="95"/>
    </row>
    <row r="225" spans="1:1" s="1" customFormat="1" ht="27.75" customHeight="1">
      <c r="A225" s="95"/>
    </row>
    <row r="226" spans="1:1" s="1" customFormat="1" ht="27.75" customHeight="1">
      <c r="A226" s="95"/>
    </row>
    <row r="227" spans="1:1" s="1" customFormat="1" ht="27.75" customHeight="1">
      <c r="A227" s="95"/>
    </row>
    <row r="228" spans="1:1" s="1" customFormat="1" ht="27.75" customHeight="1">
      <c r="A228" s="95"/>
    </row>
    <row r="229" spans="1:1" s="1" customFormat="1" ht="27.75" customHeight="1">
      <c r="A229" s="95"/>
    </row>
    <row r="230" spans="1:1" s="1" customFormat="1" ht="27.75" customHeight="1">
      <c r="A230" s="95"/>
    </row>
    <row r="231" spans="1:1" s="1" customFormat="1" ht="27.75" customHeight="1">
      <c r="A231" s="95"/>
    </row>
    <row r="232" spans="1:1" s="1" customFormat="1" ht="27.75" customHeight="1">
      <c r="A232" s="95"/>
    </row>
    <row r="233" spans="1:1" s="1" customFormat="1" ht="27.75" customHeight="1">
      <c r="A233" s="95"/>
    </row>
    <row r="234" spans="1:1" s="1" customFormat="1" ht="27.75" customHeight="1">
      <c r="A234" s="95"/>
    </row>
    <row r="235" spans="1:1" s="1" customFormat="1" ht="27.75" customHeight="1">
      <c r="A235" s="95"/>
    </row>
    <row r="236" spans="1:1" s="1" customFormat="1" ht="27.75" customHeight="1">
      <c r="A236" s="95"/>
    </row>
    <row r="237" spans="1:1" s="1" customFormat="1" ht="27.75" customHeight="1">
      <c r="A237" s="95"/>
    </row>
    <row r="238" spans="1:1" s="1" customFormat="1" ht="27.75" customHeight="1">
      <c r="A238" s="95"/>
    </row>
    <row r="239" spans="1:1" s="1" customFormat="1" ht="27.75" customHeight="1">
      <c r="A239" s="95"/>
    </row>
    <row r="240" spans="1:1" s="1" customFormat="1" ht="27.75" customHeight="1">
      <c r="A240" s="95"/>
    </row>
    <row r="241" spans="1:1" s="1" customFormat="1" ht="27.75" customHeight="1">
      <c r="A241" s="95"/>
    </row>
    <row r="242" spans="1:1" s="1" customFormat="1" ht="27.75" customHeight="1">
      <c r="A242" s="95"/>
    </row>
    <row r="243" spans="1:1" s="1" customFormat="1" ht="27.75" customHeight="1">
      <c r="A243" s="95"/>
    </row>
    <row r="244" spans="1:1" s="1" customFormat="1" ht="27.75" customHeight="1">
      <c r="A244" s="95"/>
    </row>
    <row r="245" spans="1:1" s="1" customFormat="1" ht="27.75" customHeight="1">
      <c r="A245" s="95"/>
    </row>
    <row r="246" spans="1:1" s="1" customFormat="1" ht="27.75" customHeight="1">
      <c r="A246" s="95"/>
    </row>
    <row r="247" spans="1:1" s="1" customFormat="1" ht="27.75" customHeight="1">
      <c r="A247" s="95"/>
    </row>
    <row r="248" spans="1:1" s="1" customFormat="1" ht="27.75" customHeight="1">
      <c r="A248" s="95"/>
    </row>
    <row r="249" spans="1:1" s="1" customFormat="1" ht="27.75" customHeight="1">
      <c r="A249" s="95"/>
    </row>
    <row r="250" spans="1:1" s="1" customFormat="1" ht="27.75" customHeight="1">
      <c r="A250" s="95"/>
    </row>
    <row r="251" spans="1:1" s="1" customFormat="1" ht="27.75" customHeight="1">
      <c r="A251" s="95"/>
    </row>
    <row r="252" spans="1:1" s="1" customFormat="1" ht="27.75" customHeight="1">
      <c r="A252" s="95"/>
    </row>
    <row r="253" spans="1:1" s="1" customFormat="1" ht="27.75" customHeight="1">
      <c r="A253" s="95"/>
    </row>
    <row r="254" spans="1:1" s="1" customFormat="1" ht="27.75" customHeight="1">
      <c r="A254" s="95"/>
    </row>
    <row r="255" spans="1:1" s="1" customFormat="1" ht="27.75" customHeight="1">
      <c r="A255" s="95"/>
    </row>
    <row r="256" spans="1:1" s="1" customFormat="1" ht="27.75" customHeight="1">
      <c r="A256" s="95"/>
    </row>
    <row r="257" spans="1:1" s="1" customFormat="1">
      <c r="A257" s="95"/>
    </row>
    <row r="258" spans="1:1" s="1" customFormat="1">
      <c r="A258" s="95"/>
    </row>
    <row r="259" spans="1:1" s="1" customFormat="1">
      <c r="A259" s="95"/>
    </row>
    <row r="260" spans="1:1" s="1" customFormat="1">
      <c r="A260" s="95"/>
    </row>
    <row r="261" spans="1:1" s="1" customFormat="1">
      <c r="A261" s="95"/>
    </row>
    <row r="262" spans="1:1" s="1" customFormat="1">
      <c r="A262" s="95"/>
    </row>
    <row r="263" spans="1:1" s="1" customFormat="1">
      <c r="A263" s="95"/>
    </row>
    <row r="264" spans="1:1" s="1" customFormat="1">
      <c r="A264" s="95"/>
    </row>
    <row r="265" spans="1:1" s="1" customFormat="1">
      <c r="A265" s="95"/>
    </row>
    <row r="266" spans="1:1" s="1" customFormat="1">
      <c r="A266" s="95"/>
    </row>
    <row r="267" spans="1:1" s="1" customFormat="1">
      <c r="A267" s="95"/>
    </row>
    <row r="268" spans="1:1" s="1" customFormat="1">
      <c r="A268" s="95"/>
    </row>
    <row r="269" spans="1:1" s="1" customFormat="1">
      <c r="A269" s="95"/>
    </row>
    <row r="270" spans="1:1" s="1" customFormat="1">
      <c r="A270" s="95"/>
    </row>
    <row r="271" spans="1:1" s="1" customFormat="1">
      <c r="A271" s="95"/>
    </row>
    <row r="272" spans="1:1" s="1" customFormat="1">
      <c r="A272" s="95"/>
    </row>
    <row r="273" spans="1:1" s="1" customFormat="1">
      <c r="A273" s="95"/>
    </row>
    <row r="274" spans="1:1" s="1" customFormat="1">
      <c r="A274" s="95"/>
    </row>
    <row r="275" spans="1:1" s="1" customFormat="1">
      <c r="A275" s="95"/>
    </row>
    <row r="276" spans="1:1" s="1" customFormat="1">
      <c r="A276" s="95"/>
    </row>
    <row r="277" spans="1:1" s="1" customFormat="1">
      <c r="A277" s="95"/>
    </row>
    <row r="278" spans="1:1" s="1" customFormat="1">
      <c r="A278" s="95"/>
    </row>
    <row r="279" spans="1:1" s="1" customFormat="1">
      <c r="A279" s="95"/>
    </row>
    <row r="280" spans="1:1" s="1" customFormat="1">
      <c r="A280" s="95"/>
    </row>
    <row r="281" spans="1:1" s="1" customFormat="1">
      <c r="A281" s="95"/>
    </row>
    <row r="282" spans="1:1" s="1" customFormat="1">
      <c r="A282" s="95"/>
    </row>
    <row r="283" spans="1:1" s="1" customFormat="1">
      <c r="A283" s="95"/>
    </row>
    <row r="284" spans="1:1" s="1" customFormat="1">
      <c r="A284" s="95"/>
    </row>
  </sheetData>
  <mergeCells count="7">
    <mergeCell ref="A1:C1"/>
    <mergeCell ref="A2:C2"/>
    <mergeCell ref="C68:E68"/>
    <mergeCell ref="A4:E4"/>
    <mergeCell ref="C63:E63"/>
    <mergeCell ref="C64:E64"/>
    <mergeCell ref="D5:E5"/>
  </mergeCells>
  <pageMargins left="1.25" right="0.95" top="0.25" bottom="0.25" header="0.31496062992126" footer="0.118110236220472"/>
  <pageSetup paperSize="9" orientation="landscape"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18"/>
  <sheetViews>
    <sheetView workbookViewId="0">
      <selection activeCell="A2" sqref="A2:C2"/>
    </sheetView>
  </sheetViews>
  <sheetFormatPr defaultColWidth="9.140625" defaultRowHeight="15.75"/>
  <cols>
    <col min="1" max="1" width="6.28515625" style="99" customWidth="1"/>
    <col min="2" max="2" width="49" style="100" customWidth="1"/>
    <col min="3" max="3" width="10.5703125" style="100" customWidth="1"/>
    <col min="4" max="4" width="11" style="100" customWidth="1"/>
    <col min="5" max="5" width="8.5703125" style="100" customWidth="1"/>
    <col min="6" max="6" width="8.7109375" style="100" customWidth="1"/>
    <col min="7" max="7" width="12.140625" style="100" customWidth="1"/>
    <col min="8" max="16384" width="9.140625" style="100"/>
  </cols>
  <sheetData>
    <row r="1" spans="1:6" ht="17.25" customHeight="1">
      <c r="A1" s="426"/>
      <c r="B1" s="426"/>
      <c r="C1" s="426"/>
    </row>
    <row r="2" spans="1:6" s="1" customFormat="1" ht="19.5" customHeight="1">
      <c r="A2" s="426"/>
      <c r="B2" s="426"/>
      <c r="C2" s="426"/>
      <c r="E2" s="422" t="s">
        <v>352</v>
      </c>
      <c r="F2" s="422"/>
    </row>
    <row r="3" spans="1:6" s="1" customFormat="1" ht="12.75" customHeight="1">
      <c r="A3" s="354"/>
      <c r="B3" s="354"/>
      <c r="E3" s="352"/>
      <c r="F3" s="352"/>
    </row>
    <row r="4" spans="1:6" s="1" customFormat="1" ht="28.5" customHeight="1">
      <c r="A4" s="420" t="s">
        <v>900</v>
      </c>
      <c r="B4" s="420"/>
      <c r="C4" s="420"/>
      <c r="D4" s="420"/>
      <c r="E4" s="420"/>
      <c r="F4" s="420"/>
    </row>
    <row r="5" spans="1:6" s="1" customFormat="1" ht="24.75" customHeight="1">
      <c r="A5" s="95"/>
      <c r="B5" s="101"/>
      <c r="C5" s="101"/>
      <c r="D5" s="423" t="s">
        <v>37</v>
      </c>
      <c r="E5" s="423"/>
      <c r="F5" s="423"/>
    </row>
    <row r="6" spans="1:6" s="1" customFormat="1" ht="24.75" customHeight="1">
      <c r="A6" s="427" t="s">
        <v>25</v>
      </c>
      <c r="B6" s="427" t="s">
        <v>26</v>
      </c>
      <c r="C6" s="427" t="s">
        <v>280</v>
      </c>
      <c r="D6" s="427" t="s">
        <v>281</v>
      </c>
      <c r="E6" s="427" t="s">
        <v>190</v>
      </c>
      <c r="F6" s="427"/>
    </row>
    <row r="7" spans="1:6" s="5" customFormat="1" ht="24.75" customHeight="1">
      <c r="A7" s="427"/>
      <c r="B7" s="427"/>
      <c r="C7" s="427"/>
      <c r="D7" s="427"/>
      <c r="E7" s="407" t="s">
        <v>282</v>
      </c>
      <c r="F7" s="407" t="s">
        <v>283</v>
      </c>
    </row>
    <row r="8" spans="1:6" s="5" customFormat="1" ht="30" customHeight="1">
      <c r="A8" s="154"/>
      <c r="B8" s="154" t="s">
        <v>293</v>
      </c>
      <c r="C8" s="35">
        <f>C9+C10+C39</f>
        <v>296852</v>
      </c>
      <c r="D8" s="35">
        <f>D9+D10+D39</f>
        <v>436383.23788099998</v>
      </c>
      <c r="E8" s="35">
        <f>D8-C8</f>
        <v>139531.23788099998</v>
      </c>
      <c r="F8" s="35">
        <f>D8/C8%</f>
        <v>147.00363746277606</v>
      </c>
    </row>
    <row r="9" spans="1:6" s="5" customFormat="1" ht="33.75" customHeight="1">
      <c r="A9" s="355" t="s">
        <v>51</v>
      </c>
      <c r="B9" s="212" t="s">
        <v>328</v>
      </c>
      <c r="C9" s="110">
        <f>'Thuyet minh biểu 03'!D353</f>
        <v>25612</v>
      </c>
      <c r="D9" s="110">
        <f>'Thuyet minh biểu 03'!H353</f>
        <v>86387.804700000008</v>
      </c>
      <c r="E9" s="35">
        <f t="shared" ref="E9:E11" si="0">D9-C9</f>
        <v>60775.804700000008</v>
      </c>
      <c r="F9" s="35">
        <f t="shared" ref="F9:F11" si="1">D9/C9%</f>
        <v>337.29425542714353</v>
      </c>
    </row>
    <row r="10" spans="1:6" s="5" customFormat="1" ht="30" customHeight="1">
      <c r="A10" s="355" t="s">
        <v>79</v>
      </c>
      <c r="B10" s="212" t="s">
        <v>901</v>
      </c>
      <c r="C10" s="110">
        <f>C11+C12+C37+C38</f>
        <v>271240</v>
      </c>
      <c r="D10" s="110">
        <f>D11+D12+D37+D38</f>
        <v>288879.75399300002</v>
      </c>
      <c r="E10" s="35">
        <f t="shared" si="0"/>
        <v>17639.75399300002</v>
      </c>
      <c r="F10" s="35">
        <f t="shared" si="1"/>
        <v>106.50337486838225</v>
      </c>
    </row>
    <row r="11" spans="1:6" s="1" customFormat="1" ht="24.75" customHeight="1">
      <c r="A11" s="353" t="s">
        <v>69</v>
      </c>
      <c r="B11" s="110" t="s">
        <v>104</v>
      </c>
      <c r="C11" s="110">
        <f>'Thuyet minh biểu 03'!E11</f>
        <v>19700</v>
      </c>
      <c r="D11" s="110">
        <f>'Thuyet minh biểu 03'!H11</f>
        <v>104551.61813000002</v>
      </c>
      <c r="E11" s="110">
        <f t="shared" si="0"/>
        <v>84851.618130000017</v>
      </c>
      <c r="F11" s="110">
        <f t="shared" si="1"/>
        <v>530.71887375634526</v>
      </c>
    </row>
    <row r="12" spans="1:6" s="1" customFormat="1" ht="24.75" customHeight="1">
      <c r="A12" s="353" t="s">
        <v>77</v>
      </c>
      <c r="B12" s="110" t="s">
        <v>115</v>
      </c>
      <c r="C12" s="110">
        <f>C13+C14+C15+C16+C17+C18+C19+C20+C21+C22</f>
        <v>247799</v>
      </c>
      <c r="D12" s="110">
        <f>D13+D14+D15+D16+D17+D18+D19+D20+D21+D22</f>
        <v>181084.37406300005</v>
      </c>
      <c r="E12" s="110">
        <f>D12-C12</f>
        <v>-66714.625936999946</v>
      </c>
      <c r="F12" s="110">
        <f>D12/C12%</f>
        <v>73.077120594917687</v>
      </c>
    </row>
    <row r="13" spans="1:6" s="1" customFormat="1" ht="24.75" customHeight="1">
      <c r="A13" s="109">
        <v>1</v>
      </c>
      <c r="B13" s="62" t="s">
        <v>321</v>
      </c>
      <c r="C13" s="62">
        <f>'Thuyet minh biểu 03'!D26</f>
        <v>122733.34299999999</v>
      </c>
      <c r="D13" s="62">
        <f>'Thuyet minh biểu 03'!H26</f>
        <v>83402.853684000045</v>
      </c>
      <c r="E13" s="62"/>
      <c r="F13" s="62"/>
    </row>
    <row r="14" spans="1:6" s="1" customFormat="1" ht="24.75" customHeight="1">
      <c r="A14" s="19">
        <v>2</v>
      </c>
      <c r="B14" s="9" t="s">
        <v>105</v>
      </c>
      <c r="C14" s="9">
        <f>'Thuyet minh biểu 03'!E19</f>
        <v>2973.654</v>
      </c>
      <c r="D14" s="9">
        <f>'Thuyet minh biểu 03'!H19</f>
        <v>3247.8290000000002</v>
      </c>
      <c r="E14" s="9"/>
      <c r="F14" s="9"/>
    </row>
    <row r="15" spans="1:6" s="1" customFormat="1" ht="24.75" customHeight="1">
      <c r="A15" s="109">
        <v>3</v>
      </c>
      <c r="B15" s="9" t="s">
        <v>106</v>
      </c>
      <c r="C15" s="9">
        <f>'Thuyet minh biểu 03'!E22</f>
        <v>1251</v>
      </c>
      <c r="D15" s="9">
        <f>'Thuyet minh biểu 03'!H22</f>
        <v>1137</v>
      </c>
      <c r="E15" s="9"/>
      <c r="F15" s="9"/>
    </row>
    <row r="16" spans="1:6" s="1" customFormat="1" ht="24.75" customHeight="1">
      <c r="A16" s="19">
        <v>4</v>
      </c>
      <c r="B16" s="9" t="s">
        <v>330</v>
      </c>
      <c r="C16" s="9">
        <f>'Thuyet minh biểu 03'!E53</f>
        <v>8514.3430000000008</v>
      </c>
      <c r="D16" s="9">
        <f>'Thuyet minh biểu 03'!H53</f>
        <v>11905.125000000002</v>
      </c>
      <c r="E16" s="9"/>
      <c r="F16" s="9"/>
    </row>
    <row r="17" spans="1:6" s="1" customFormat="1" ht="24.75" customHeight="1">
      <c r="A17" s="109">
        <v>5</v>
      </c>
      <c r="B17" s="9" t="s">
        <v>899</v>
      </c>
      <c r="C17" s="9">
        <f>'Thuyet minh biểu 03'!E59</f>
        <v>2955.018</v>
      </c>
      <c r="D17" s="9">
        <f>'Thuyet minh biểu 03'!H59</f>
        <v>2805.1839</v>
      </c>
      <c r="E17" s="9"/>
      <c r="F17" s="9"/>
    </row>
    <row r="18" spans="1:6" s="1" customFormat="1" ht="24.75" customHeight="1">
      <c r="A18" s="19">
        <v>6</v>
      </c>
      <c r="B18" s="9" t="s">
        <v>331</v>
      </c>
      <c r="C18" s="9">
        <f>'Thuyet minh biểu 03'!E62</f>
        <v>19000</v>
      </c>
      <c r="D18" s="9">
        <f>'Thuyet minh biểu 03'!H62</f>
        <v>19092.038999999997</v>
      </c>
      <c r="E18" s="9"/>
      <c r="F18" s="9"/>
    </row>
    <row r="19" spans="1:6" s="1" customFormat="1" ht="24.75" customHeight="1">
      <c r="A19" s="109">
        <v>7</v>
      </c>
      <c r="B19" s="9" t="s">
        <v>112</v>
      </c>
      <c r="C19" s="9">
        <f>'Thuyet minh biểu 03'!E63</f>
        <v>36820.062000000005</v>
      </c>
      <c r="D19" s="9">
        <f>'Thuyet minh biểu 03'!H63</f>
        <v>4307.9275790000002</v>
      </c>
      <c r="E19" s="9"/>
      <c r="F19" s="9"/>
    </row>
    <row r="20" spans="1:6" s="1" customFormat="1" ht="24.75" customHeight="1">
      <c r="A20" s="19">
        <v>8</v>
      </c>
      <c r="B20" s="9" t="s">
        <v>332</v>
      </c>
      <c r="C20" s="9">
        <f>'Thuyet minh biểu 03'!E85</f>
        <v>36679.892</v>
      </c>
      <c r="D20" s="9">
        <f>'Thuyet minh biểu 03'!H85</f>
        <v>33106.603999999992</v>
      </c>
      <c r="E20" s="9"/>
      <c r="F20" s="9"/>
    </row>
    <row r="21" spans="1:6" s="1" customFormat="1" ht="24.75" customHeight="1">
      <c r="A21" s="109">
        <v>9</v>
      </c>
      <c r="B21" s="9" t="s">
        <v>333</v>
      </c>
      <c r="C21" s="9">
        <f>'Thuyet minh biểu 03'!E145</f>
        <v>10564.540999999999</v>
      </c>
      <c r="D21" s="9">
        <f>'Thuyet minh biểu 03'!H145</f>
        <v>16933.410899999999</v>
      </c>
      <c r="E21" s="9"/>
      <c r="F21" s="9"/>
    </row>
    <row r="22" spans="1:6" s="1" customFormat="1" ht="24.75" customHeight="1">
      <c r="A22" s="19">
        <v>10</v>
      </c>
      <c r="B22" s="9" t="s">
        <v>334</v>
      </c>
      <c r="C22" s="9">
        <f xml:space="preserve"> SUM(C23:C36)</f>
        <v>6307.1469999999999</v>
      </c>
      <c r="D22" s="9">
        <f xml:space="preserve"> SUM(D23:D36)</f>
        <v>5146.4009999999998</v>
      </c>
      <c r="E22" s="9"/>
      <c r="F22" s="9"/>
    </row>
    <row r="23" spans="1:6" s="1" customFormat="1" ht="24.75" customHeight="1">
      <c r="A23" s="294" t="s">
        <v>442</v>
      </c>
      <c r="B23" s="295" t="s">
        <v>897</v>
      </c>
      <c r="C23" s="295">
        <f>'Thuyet minh biểu 03'!E172</f>
        <v>200</v>
      </c>
      <c r="D23" s="295">
        <f>'Thuyet minh biểu 03'!H172</f>
        <v>390</v>
      </c>
      <c r="E23" s="295"/>
      <c r="F23" s="295"/>
    </row>
    <row r="24" spans="1:6" s="1" customFormat="1" ht="24.75" customHeight="1">
      <c r="A24" s="294" t="s">
        <v>766</v>
      </c>
      <c r="B24" s="295" t="s">
        <v>393</v>
      </c>
      <c r="C24" s="295">
        <f>'Thuyet minh biểu 03'!E183</f>
        <v>20</v>
      </c>
      <c r="D24" s="295"/>
      <c r="E24" s="295"/>
      <c r="F24" s="295"/>
    </row>
    <row r="25" spans="1:6" s="1" customFormat="1" ht="36" customHeight="1">
      <c r="A25" s="294" t="s">
        <v>442</v>
      </c>
      <c r="B25" s="295" t="s">
        <v>898</v>
      </c>
      <c r="C25" s="295">
        <f>'Thuyet minh biểu 03'!E184</f>
        <v>250</v>
      </c>
      <c r="D25" s="295">
        <f>'Thuyet minh biểu 03'!H184</f>
        <v>299.27999999999997</v>
      </c>
      <c r="E25" s="295"/>
      <c r="F25" s="295"/>
    </row>
    <row r="26" spans="1:6" s="1" customFormat="1" ht="36" customHeight="1">
      <c r="A26" s="294" t="s">
        <v>747</v>
      </c>
      <c r="B26" s="295" t="s">
        <v>870</v>
      </c>
      <c r="C26" s="295">
        <f>'Thuyet minh biểu 03'!E271</f>
        <v>500</v>
      </c>
      <c r="D26" s="295">
        <f>'Thuyet minh biểu 03'!H271</f>
        <v>500</v>
      </c>
      <c r="E26" s="295"/>
      <c r="F26" s="295"/>
    </row>
    <row r="27" spans="1:6" s="1" customFormat="1" ht="40.5" customHeight="1">
      <c r="A27" s="294" t="s">
        <v>442</v>
      </c>
      <c r="B27" s="295" t="s">
        <v>397</v>
      </c>
      <c r="C27" s="295">
        <f>'Thuyet minh biểu 03'!E283</f>
        <v>340</v>
      </c>
      <c r="D27" s="295">
        <f>'Thuyet minh biểu 03'!H283</f>
        <v>110</v>
      </c>
      <c r="E27" s="295"/>
      <c r="F27" s="295"/>
    </row>
    <row r="28" spans="1:6" s="1" customFormat="1" ht="39.75" customHeight="1">
      <c r="A28" s="294" t="s">
        <v>442</v>
      </c>
      <c r="B28" s="295" t="s">
        <v>398</v>
      </c>
      <c r="C28" s="295">
        <f>'Thuyet minh biểu 03'!E286</f>
        <v>300</v>
      </c>
      <c r="D28" s="295">
        <f>'Thuyet minh biểu 03'!H286</f>
        <v>66.5</v>
      </c>
      <c r="E28" s="295"/>
      <c r="F28" s="295"/>
    </row>
    <row r="29" spans="1:6" s="1" customFormat="1" ht="24.75" customHeight="1">
      <c r="A29" s="294" t="s">
        <v>442</v>
      </c>
      <c r="B29" s="295" t="s">
        <v>399</v>
      </c>
      <c r="C29" s="295">
        <f>'Thuyet minh biểu 03'!E290</f>
        <v>5</v>
      </c>
      <c r="D29" s="295"/>
      <c r="E29" s="295"/>
      <c r="F29" s="295"/>
    </row>
    <row r="30" spans="1:6" s="1" customFormat="1" ht="24.75" customHeight="1">
      <c r="A30" s="294" t="s">
        <v>442</v>
      </c>
      <c r="B30" s="295" t="s">
        <v>400</v>
      </c>
      <c r="C30" s="295">
        <f>'Thuyet minh biểu 03'!E293</f>
        <v>28.299999999999997</v>
      </c>
      <c r="D30" s="295">
        <f>'Thuyet minh biểu 03'!H293</f>
        <v>13.3</v>
      </c>
      <c r="E30" s="295"/>
      <c r="F30" s="295"/>
    </row>
    <row r="31" spans="1:6" s="1" customFormat="1" ht="36" customHeight="1">
      <c r="A31" s="294" t="s">
        <v>442</v>
      </c>
      <c r="B31" s="295" t="s">
        <v>401</v>
      </c>
      <c r="C31" s="295">
        <f>'Thuyet minh biểu 03'!E295</f>
        <v>144.54900000000001</v>
      </c>
      <c r="D31" s="295">
        <f>'Thuyet minh biểu 03'!H295</f>
        <v>140.30500000000001</v>
      </c>
      <c r="E31" s="295"/>
      <c r="F31" s="295"/>
    </row>
    <row r="32" spans="1:6" s="1" customFormat="1" ht="36" customHeight="1">
      <c r="A32" s="294" t="s">
        <v>442</v>
      </c>
      <c r="B32" s="295" t="s">
        <v>402</v>
      </c>
      <c r="C32" s="295">
        <f>'Thuyet minh biểu 03'!E299</f>
        <v>500</v>
      </c>
      <c r="D32" s="295"/>
      <c r="E32" s="295"/>
      <c r="F32" s="295"/>
    </row>
    <row r="33" spans="1:6" s="1" customFormat="1" ht="36" customHeight="1">
      <c r="A33" s="294" t="s">
        <v>442</v>
      </c>
      <c r="B33" s="295" t="s">
        <v>403</v>
      </c>
      <c r="C33" s="295">
        <f>'Thuyet minh biểu 03'!E300</f>
        <v>400</v>
      </c>
      <c r="D33" s="295">
        <f>'Thuyet minh biểu 03'!H300</f>
        <v>360</v>
      </c>
      <c r="E33" s="295"/>
      <c r="F33" s="295"/>
    </row>
    <row r="34" spans="1:6" s="1" customFormat="1" ht="36" customHeight="1">
      <c r="A34" s="294" t="s">
        <v>442</v>
      </c>
      <c r="B34" s="295" t="s">
        <v>404</v>
      </c>
      <c r="C34" s="295">
        <f>'Thuyet minh biểu 03'!E305</f>
        <v>200</v>
      </c>
      <c r="D34" s="295">
        <f>'Thuyet minh biểu 03'!G305</f>
        <v>42</v>
      </c>
      <c r="E34" s="295"/>
      <c r="F34" s="295"/>
    </row>
    <row r="35" spans="1:6" s="1" customFormat="1" ht="24.75" customHeight="1">
      <c r="A35" s="294" t="s">
        <v>442</v>
      </c>
      <c r="B35" s="295" t="s">
        <v>405</v>
      </c>
      <c r="C35" s="295">
        <f>'Thuyet minh biểu 03'!E307</f>
        <v>30</v>
      </c>
      <c r="D35" s="295">
        <f>'Thuyet minh biểu 03'!G307</f>
        <v>27</v>
      </c>
      <c r="E35" s="295"/>
      <c r="F35" s="295"/>
    </row>
    <row r="36" spans="1:6" s="5" customFormat="1" ht="24.75" customHeight="1">
      <c r="A36" s="365" t="s">
        <v>442</v>
      </c>
      <c r="B36" s="356" t="s">
        <v>116</v>
      </c>
      <c r="C36" s="356">
        <f>'Thuyet minh biểu 03'!E233</f>
        <v>3389.2979999999998</v>
      </c>
      <c r="D36" s="356">
        <f>'Thuyet minh biểu 03'!H233</f>
        <v>3198.0159999999996</v>
      </c>
      <c r="E36" s="356"/>
      <c r="F36" s="356"/>
    </row>
    <row r="37" spans="1:6" s="5" customFormat="1" ht="24.75" customHeight="1">
      <c r="A37" s="353" t="s">
        <v>78</v>
      </c>
      <c r="B37" s="110" t="s">
        <v>295</v>
      </c>
      <c r="C37" s="110">
        <f>'Thuyet minh biểu 03'!E309</f>
        <v>3241</v>
      </c>
      <c r="D37" s="110">
        <f>'Thuyet minh biểu 03'!H309</f>
        <v>2991.4398000000001</v>
      </c>
      <c r="E37" s="110"/>
      <c r="F37" s="110">
        <f>D37/C37%</f>
        <v>92.299901265041669</v>
      </c>
    </row>
    <row r="38" spans="1:6" s="1" customFormat="1" ht="24.75" customHeight="1">
      <c r="A38" s="353" t="s">
        <v>220</v>
      </c>
      <c r="B38" s="110" t="s">
        <v>296</v>
      </c>
      <c r="C38" s="110">
        <f>'Thuyet minh biểu 03'!E272</f>
        <v>500</v>
      </c>
      <c r="D38" s="110">
        <f>'Thuyet minh biểu 03'!H272</f>
        <v>252.32199999999997</v>
      </c>
      <c r="E38" s="110"/>
      <c r="F38" s="110">
        <f t="shared" ref="F38" si="2">D38/C38%</f>
        <v>50.464399999999998</v>
      </c>
    </row>
    <row r="39" spans="1:6" s="1" customFormat="1" ht="24.75" customHeight="1">
      <c r="A39" s="353" t="s">
        <v>80</v>
      </c>
      <c r="B39" s="110" t="s">
        <v>327</v>
      </c>
      <c r="C39" s="110"/>
      <c r="D39" s="110">
        <f>'Thuyet minh biểu 03'!H352</f>
        <v>61115.679188000002</v>
      </c>
      <c r="E39" s="110"/>
      <c r="F39" s="110"/>
    </row>
    <row r="40" spans="1:6" s="1" customFormat="1" ht="24.75" customHeight="1">
      <c r="A40" s="95"/>
    </row>
    <row r="41" spans="1:6" s="1" customFormat="1" ht="24.75" customHeight="1">
      <c r="A41" s="95"/>
      <c r="C41" s="424"/>
      <c r="D41" s="424"/>
      <c r="E41" s="424"/>
      <c r="F41" s="424"/>
    </row>
    <row r="42" spans="1:6" s="1" customFormat="1" ht="24.75" customHeight="1">
      <c r="A42" s="95"/>
      <c r="C42" s="420"/>
      <c r="D42" s="420"/>
      <c r="E42" s="420"/>
      <c r="F42" s="420"/>
    </row>
    <row r="43" spans="1:6" s="1" customFormat="1" ht="24.75" customHeight="1">
      <c r="A43" s="95"/>
    </row>
    <row r="44" spans="1:6" s="1" customFormat="1" ht="24.75" customHeight="1">
      <c r="A44" s="95"/>
    </row>
    <row r="45" spans="1:6" s="1" customFormat="1" ht="24.75" customHeight="1">
      <c r="A45" s="95"/>
    </row>
    <row r="46" spans="1:6" s="1" customFormat="1" ht="24.75" customHeight="1">
      <c r="A46" s="95"/>
      <c r="C46" s="420"/>
      <c r="D46" s="420"/>
      <c r="E46" s="420"/>
      <c r="F46" s="420"/>
    </row>
    <row r="47" spans="1:6" s="1" customFormat="1" ht="24.75" customHeight="1">
      <c r="A47" s="95"/>
    </row>
    <row r="48" spans="1:6" s="1" customFormat="1" ht="24.75" customHeight="1">
      <c r="A48" s="95"/>
    </row>
    <row r="49" spans="1:1" s="1" customFormat="1" ht="24.75" customHeight="1">
      <c r="A49" s="95"/>
    </row>
    <row r="50" spans="1:1" s="1" customFormat="1" ht="24.75" customHeight="1">
      <c r="A50" s="95"/>
    </row>
    <row r="51" spans="1:1" s="1" customFormat="1" ht="24.75" customHeight="1">
      <c r="A51" s="95"/>
    </row>
    <row r="52" spans="1:1" s="1" customFormat="1" ht="24.75" customHeight="1">
      <c r="A52" s="95"/>
    </row>
    <row r="53" spans="1:1" s="1" customFormat="1" ht="24.75" customHeight="1">
      <c r="A53" s="95"/>
    </row>
    <row r="54" spans="1:1" s="1" customFormat="1" ht="24.75" customHeight="1">
      <c r="A54" s="95"/>
    </row>
    <row r="55" spans="1:1" s="1" customFormat="1">
      <c r="A55" s="95"/>
    </row>
    <row r="56" spans="1:1" s="1" customFormat="1">
      <c r="A56" s="95"/>
    </row>
    <row r="57" spans="1:1" s="1" customFormat="1">
      <c r="A57" s="95"/>
    </row>
    <row r="58" spans="1:1" s="1" customFormat="1">
      <c r="A58" s="95"/>
    </row>
    <row r="59" spans="1:1" s="1" customFormat="1">
      <c r="A59" s="95"/>
    </row>
    <row r="60" spans="1:1" s="1" customFormat="1">
      <c r="A60" s="95"/>
    </row>
    <row r="61" spans="1:1" s="1" customFormat="1">
      <c r="A61" s="95"/>
    </row>
    <row r="62" spans="1:1" s="1" customFormat="1">
      <c r="A62" s="95"/>
    </row>
    <row r="63" spans="1:1" s="1" customFormat="1">
      <c r="A63" s="95"/>
    </row>
    <row r="64" spans="1:1" s="1" customFormat="1">
      <c r="A64" s="95"/>
    </row>
    <row r="65" spans="1:1" s="1" customFormat="1">
      <c r="A65" s="95"/>
    </row>
    <row r="66" spans="1:1" s="1" customFormat="1">
      <c r="A66" s="95"/>
    </row>
    <row r="67" spans="1:1" s="1" customFormat="1">
      <c r="A67" s="95"/>
    </row>
    <row r="68" spans="1:1" s="1" customFormat="1">
      <c r="A68" s="95"/>
    </row>
    <row r="69" spans="1:1" s="1" customFormat="1">
      <c r="A69" s="95"/>
    </row>
    <row r="70" spans="1:1" s="1" customFormat="1">
      <c r="A70" s="95"/>
    </row>
    <row r="71" spans="1:1" s="1" customFormat="1">
      <c r="A71" s="95"/>
    </row>
    <row r="72" spans="1:1" s="1" customFormat="1">
      <c r="A72" s="95"/>
    </row>
    <row r="73" spans="1:1" s="1" customFormat="1">
      <c r="A73" s="95"/>
    </row>
    <row r="74" spans="1:1" s="1" customFormat="1">
      <c r="A74" s="95"/>
    </row>
    <row r="75" spans="1:1" s="1" customFormat="1">
      <c r="A75" s="95"/>
    </row>
    <row r="76" spans="1:1" s="1" customFormat="1">
      <c r="A76" s="95"/>
    </row>
    <row r="77" spans="1:1" s="1" customFormat="1">
      <c r="A77" s="95"/>
    </row>
    <row r="78" spans="1:1" s="1" customFormat="1">
      <c r="A78" s="95"/>
    </row>
    <row r="79" spans="1:1" s="1" customFormat="1">
      <c r="A79" s="95"/>
    </row>
    <row r="80" spans="1:1" s="1" customFormat="1">
      <c r="A80" s="95"/>
    </row>
    <row r="81" spans="1:1" s="1" customFormat="1">
      <c r="A81" s="95"/>
    </row>
    <row r="82" spans="1:1" s="1" customFormat="1">
      <c r="A82" s="95"/>
    </row>
    <row r="83" spans="1:1" s="1" customFormat="1">
      <c r="A83" s="95"/>
    </row>
    <row r="84" spans="1:1" s="1" customFormat="1">
      <c r="A84" s="95"/>
    </row>
    <row r="85" spans="1:1" s="1" customFormat="1">
      <c r="A85" s="95"/>
    </row>
    <row r="86" spans="1:1" s="1" customFormat="1">
      <c r="A86" s="95"/>
    </row>
    <row r="87" spans="1:1" s="1" customFormat="1">
      <c r="A87" s="95"/>
    </row>
    <row r="88" spans="1:1" s="1" customFormat="1">
      <c r="A88" s="95"/>
    </row>
    <row r="89" spans="1:1" s="1" customFormat="1">
      <c r="A89" s="95"/>
    </row>
    <row r="90" spans="1:1" s="1" customFormat="1">
      <c r="A90" s="95"/>
    </row>
    <row r="91" spans="1:1" s="1" customFormat="1">
      <c r="A91" s="95"/>
    </row>
    <row r="92" spans="1:1" s="1" customFormat="1">
      <c r="A92" s="95"/>
    </row>
    <row r="93" spans="1:1" s="1" customFormat="1">
      <c r="A93" s="95"/>
    </row>
    <row r="94" spans="1:1" s="1" customFormat="1">
      <c r="A94" s="95"/>
    </row>
    <row r="95" spans="1:1" s="1" customFormat="1">
      <c r="A95" s="95"/>
    </row>
    <row r="96" spans="1:1" s="1" customFormat="1">
      <c r="A96" s="95"/>
    </row>
    <row r="97" spans="1:1" s="1" customFormat="1">
      <c r="A97" s="95"/>
    </row>
    <row r="98" spans="1:1" s="1" customFormat="1">
      <c r="A98" s="95"/>
    </row>
    <row r="99" spans="1:1" s="1" customFormat="1">
      <c r="A99" s="95"/>
    </row>
    <row r="100" spans="1:1" s="1" customFormat="1">
      <c r="A100" s="95"/>
    </row>
    <row r="101" spans="1:1" s="1" customFormat="1">
      <c r="A101" s="95"/>
    </row>
    <row r="102" spans="1:1" s="1" customFormat="1">
      <c r="A102" s="95"/>
    </row>
    <row r="103" spans="1:1" s="1" customFormat="1">
      <c r="A103" s="95"/>
    </row>
    <row r="104" spans="1:1" s="1" customFormat="1">
      <c r="A104" s="95"/>
    </row>
    <row r="105" spans="1:1" s="1" customFormat="1">
      <c r="A105" s="95"/>
    </row>
    <row r="106" spans="1:1" s="1" customFormat="1">
      <c r="A106" s="95"/>
    </row>
    <row r="107" spans="1:1" s="1" customFormat="1">
      <c r="A107" s="95"/>
    </row>
    <row r="108" spans="1:1" s="1" customFormat="1">
      <c r="A108" s="95"/>
    </row>
    <row r="109" spans="1:1" s="1" customFormat="1">
      <c r="A109" s="95"/>
    </row>
    <row r="110" spans="1:1" s="1" customFormat="1">
      <c r="A110" s="95"/>
    </row>
    <row r="111" spans="1:1" s="1" customFormat="1">
      <c r="A111" s="95"/>
    </row>
    <row r="112" spans="1:1" s="1" customFormat="1">
      <c r="A112" s="95"/>
    </row>
    <row r="113" spans="1:1" s="1" customFormat="1">
      <c r="A113" s="95"/>
    </row>
    <row r="114" spans="1:1" s="1" customFormat="1">
      <c r="A114" s="95"/>
    </row>
    <row r="115" spans="1:1" s="1" customFormat="1">
      <c r="A115" s="95"/>
    </row>
    <row r="116" spans="1:1" s="1" customFormat="1">
      <c r="A116" s="95"/>
    </row>
    <row r="117" spans="1:1" s="1" customFormat="1">
      <c r="A117" s="95"/>
    </row>
    <row r="118" spans="1:1" s="1" customFormat="1">
      <c r="A118" s="95"/>
    </row>
    <row r="119" spans="1:1" s="1" customFormat="1">
      <c r="A119" s="95"/>
    </row>
    <row r="120" spans="1:1" s="1" customFormat="1">
      <c r="A120" s="95"/>
    </row>
    <row r="121" spans="1:1" s="1" customFormat="1">
      <c r="A121" s="95"/>
    </row>
    <row r="122" spans="1:1" s="1" customFormat="1">
      <c r="A122" s="95"/>
    </row>
    <row r="123" spans="1:1" s="1" customFormat="1">
      <c r="A123" s="95"/>
    </row>
    <row r="124" spans="1:1" s="1" customFormat="1">
      <c r="A124" s="95"/>
    </row>
    <row r="125" spans="1:1" s="1" customFormat="1">
      <c r="A125" s="95"/>
    </row>
    <row r="126" spans="1:1" s="1" customFormat="1">
      <c r="A126" s="95"/>
    </row>
    <row r="127" spans="1:1" s="1" customFormat="1">
      <c r="A127" s="95"/>
    </row>
    <row r="128" spans="1:1" s="1" customFormat="1">
      <c r="A128" s="95"/>
    </row>
    <row r="129" spans="1:1" s="1" customFormat="1">
      <c r="A129" s="95"/>
    </row>
    <row r="130" spans="1:1" s="1" customFormat="1">
      <c r="A130" s="95"/>
    </row>
    <row r="131" spans="1:1" s="1" customFormat="1">
      <c r="A131" s="95"/>
    </row>
    <row r="132" spans="1:1" s="1" customFormat="1">
      <c r="A132" s="95"/>
    </row>
    <row r="133" spans="1:1" s="1" customFormat="1">
      <c r="A133" s="95"/>
    </row>
    <row r="134" spans="1:1" s="1" customFormat="1">
      <c r="A134" s="95"/>
    </row>
    <row r="135" spans="1:1" s="1" customFormat="1">
      <c r="A135" s="95"/>
    </row>
    <row r="136" spans="1:1" s="1" customFormat="1">
      <c r="A136" s="95"/>
    </row>
    <row r="137" spans="1:1" s="1" customFormat="1">
      <c r="A137" s="95"/>
    </row>
    <row r="138" spans="1:1" s="1" customFormat="1">
      <c r="A138" s="95"/>
    </row>
    <row r="139" spans="1:1" s="1" customFormat="1">
      <c r="A139" s="95"/>
    </row>
    <row r="140" spans="1:1" s="1" customFormat="1">
      <c r="A140" s="95"/>
    </row>
    <row r="141" spans="1:1" s="1" customFormat="1">
      <c r="A141" s="95"/>
    </row>
    <row r="142" spans="1:1" s="1" customFormat="1">
      <c r="A142" s="95"/>
    </row>
    <row r="143" spans="1:1" s="1" customFormat="1">
      <c r="A143" s="95"/>
    </row>
    <row r="144" spans="1:1" s="1" customFormat="1">
      <c r="A144" s="95"/>
    </row>
    <row r="145" spans="1:1" s="1" customFormat="1">
      <c r="A145" s="95"/>
    </row>
    <row r="146" spans="1:1" s="1" customFormat="1">
      <c r="A146" s="95"/>
    </row>
    <row r="147" spans="1:1" s="1" customFormat="1">
      <c r="A147" s="95"/>
    </row>
    <row r="148" spans="1:1" s="1" customFormat="1">
      <c r="A148" s="95"/>
    </row>
    <row r="149" spans="1:1" s="1" customFormat="1">
      <c r="A149" s="95"/>
    </row>
    <row r="150" spans="1:1" s="1" customFormat="1">
      <c r="A150" s="95"/>
    </row>
    <row r="151" spans="1:1" s="1" customFormat="1">
      <c r="A151" s="95"/>
    </row>
    <row r="152" spans="1:1" s="1" customFormat="1">
      <c r="A152" s="95"/>
    </row>
    <row r="153" spans="1:1" s="1" customFormat="1">
      <c r="A153" s="95"/>
    </row>
    <row r="154" spans="1:1" s="1" customFormat="1">
      <c r="A154" s="95"/>
    </row>
    <row r="155" spans="1:1" s="1" customFormat="1">
      <c r="A155" s="95"/>
    </row>
    <row r="156" spans="1:1" s="1" customFormat="1">
      <c r="A156" s="95"/>
    </row>
    <row r="157" spans="1:1" s="1" customFormat="1">
      <c r="A157" s="95"/>
    </row>
    <row r="158" spans="1:1" s="1" customFormat="1">
      <c r="A158" s="95"/>
    </row>
    <row r="159" spans="1:1" s="1" customFormat="1">
      <c r="A159" s="95"/>
    </row>
    <row r="160" spans="1:1" s="1" customFormat="1">
      <c r="A160" s="95"/>
    </row>
    <row r="161" spans="1:1" s="1" customFormat="1">
      <c r="A161" s="95"/>
    </row>
    <row r="162" spans="1:1" s="1" customFormat="1">
      <c r="A162" s="95"/>
    </row>
    <row r="163" spans="1:1" s="1" customFormat="1">
      <c r="A163" s="95"/>
    </row>
    <row r="164" spans="1:1" s="1" customFormat="1">
      <c r="A164" s="95"/>
    </row>
    <row r="165" spans="1:1" s="1" customFormat="1">
      <c r="A165" s="95"/>
    </row>
    <row r="166" spans="1:1" s="1" customFormat="1">
      <c r="A166" s="95"/>
    </row>
    <row r="167" spans="1:1" s="1" customFormat="1">
      <c r="A167" s="95"/>
    </row>
    <row r="168" spans="1:1" s="1" customFormat="1">
      <c r="A168" s="95"/>
    </row>
    <row r="169" spans="1:1" s="1" customFormat="1">
      <c r="A169" s="95"/>
    </row>
    <row r="170" spans="1:1" s="1" customFormat="1">
      <c r="A170" s="95"/>
    </row>
    <row r="171" spans="1:1" s="1" customFormat="1">
      <c r="A171" s="95"/>
    </row>
    <row r="172" spans="1:1" s="1" customFormat="1">
      <c r="A172" s="95"/>
    </row>
    <row r="173" spans="1:1" s="1" customFormat="1">
      <c r="A173" s="95"/>
    </row>
    <row r="174" spans="1:1" s="1" customFormat="1">
      <c r="A174" s="95"/>
    </row>
    <row r="175" spans="1:1" s="1" customFormat="1">
      <c r="A175" s="95"/>
    </row>
    <row r="176" spans="1:1" s="1" customFormat="1">
      <c r="A176" s="95"/>
    </row>
    <row r="177" spans="1:1" s="1" customFormat="1">
      <c r="A177" s="95"/>
    </row>
    <row r="178" spans="1:1" s="1" customFormat="1">
      <c r="A178" s="95"/>
    </row>
    <row r="179" spans="1:1" s="1" customFormat="1">
      <c r="A179" s="95"/>
    </row>
    <row r="180" spans="1:1" s="1" customFormat="1">
      <c r="A180" s="95"/>
    </row>
    <row r="181" spans="1:1" s="1" customFormat="1">
      <c r="A181" s="95"/>
    </row>
    <row r="182" spans="1:1" s="1" customFormat="1">
      <c r="A182" s="95"/>
    </row>
    <row r="183" spans="1:1" s="1" customFormat="1">
      <c r="A183" s="95"/>
    </row>
    <row r="184" spans="1:1" s="1" customFormat="1">
      <c r="A184" s="95"/>
    </row>
    <row r="185" spans="1:1" s="1" customFormat="1">
      <c r="A185" s="95"/>
    </row>
    <row r="186" spans="1:1" s="1" customFormat="1">
      <c r="A186" s="95"/>
    </row>
    <row r="187" spans="1:1" s="1" customFormat="1">
      <c r="A187" s="95"/>
    </row>
    <row r="188" spans="1:1" s="1" customFormat="1">
      <c r="A188" s="95"/>
    </row>
    <row r="189" spans="1:1" s="1" customFormat="1">
      <c r="A189" s="95"/>
    </row>
    <row r="190" spans="1:1" s="1" customFormat="1">
      <c r="A190" s="95"/>
    </row>
    <row r="191" spans="1:1" s="1" customFormat="1">
      <c r="A191" s="95"/>
    </row>
    <row r="192" spans="1:1" s="1" customFormat="1">
      <c r="A192" s="95"/>
    </row>
    <row r="193" spans="1:1" s="1" customFormat="1">
      <c r="A193" s="95"/>
    </row>
    <row r="194" spans="1:1" s="1" customFormat="1">
      <c r="A194" s="95"/>
    </row>
    <row r="195" spans="1:1" s="1" customFormat="1">
      <c r="A195" s="95"/>
    </row>
    <row r="196" spans="1:1" s="1" customFormat="1">
      <c r="A196" s="95"/>
    </row>
    <row r="197" spans="1:1" s="1" customFormat="1">
      <c r="A197" s="95"/>
    </row>
    <row r="198" spans="1:1" s="1" customFormat="1">
      <c r="A198" s="95"/>
    </row>
    <row r="199" spans="1:1" s="1" customFormat="1">
      <c r="A199" s="95"/>
    </row>
    <row r="200" spans="1:1" s="1" customFormat="1">
      <c r="A200" s="95"/>
    </row>
    <row r="201" spans="1:1" s="1" customFormat="1">
      <c r="A201" s="95"/>
    </row>
    <row r="202" spans="1:1" s="1" customFormat="1">
      <c r="A202" s="95"/>
    </row>
    <row r="203" spans="1:1" s="1" customFormat="1">
      <c r="A203" s="95"/>
    </row>
    <row r="204" spans="1:1" s="1" customFormat="1">
      <c r="A204" s="95"/>
    </row>
    <row r="205" spans="1:1" s="1" customFormat="1">
      <c r="A205" s="95"/>
    </row>
    <row r="206" spans="1:1" s="1" customFormat="1">
      <c r="A206" s="95"/>
    </row>
    <row r="207" spans="1:1" s="1" customFormat="1">
      <c r="A207" s="95"/>
    </row>
    <row r="208" spans="1:1" s="1" customFormat="1">
      <c r="A208" s="95"/>
    </row>
    <row r="209" spans="1:6" s="1" customFormat="1">
      <c r="A209" s="95"/>
    </row>
    <row r="210" spans="1:6" s="1" customFormat="1">
      <c r="A210" s="95"/>
    </row>
    <row r="211" spans="1:6" s="1" customFormat="1">
      <c r="A211" s="95"/>
    </row>
    <row r="212" spans="1:6" s="1" customFormat="1">
      <c r="A212" s="95"/>
    </row>
    <row r="213" spans="1:6" s="1" customFormat="1">
      <c r="A213" s="95"/>
    </row>
    <row r="214" spans="1:6" s="1" customFormat="1">
      <c r="A214" s="95"/>
    </row>
    <row r="215" spans="1:6" s="1" customFormat="1">
      <c r="A215" s="95"/>
    </row>
    <row r="216" spans="1:6" s="1" customFormat="1">
      <c r="A216" s="95"/>
    </row>
    <row r="217" spans="1:6" s="1" customFormat="1">
      <c r="A217" s="95"/>
    </row>
    <row r="218" spans="1:6">
      <c r="A218" s="95"/>
      <c r="B218" s="1"/>
      <c r="C218" s="1"/>
      <c r="D218" s="1"/>
      <c r="E218" s="1"/>
      <c r="F218" s="1"/>
    </row>
  </sheetData>
  <mergeCells count="13">
    <mergeCell ref="A1:C1"/>
    <mergeCell ref="A2:C2"/>
    <mergeCell ref="C46:F46"/>
    <mergeCell ref="C41:F41"/>
    <mergeCell ref="C42:F42"/>
    <mergeCell ref="E2:F2"/>
    <mergeCell ref="A4:F4"/>
    <mergeCell ref="D5:F5"/>
    <mergeCell ref="A6:A7"/>
    <mergeCell ref="B6:B7"/>
    <mergeCell ref="C6:C7"/>
    <mergeCell ref="D6:D7"/>
    <mergeCell ref="E6:F6"/>
  </mergeCells>
  <pageMargins left="0.5" right="0.25" top="0.55118110236220497" bottom="0.35433070866141703" header="0.31496062992126" footer="0.118110236220472"/>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04"/>
  <sheetViews>
    <sheetView workbookViewId="0">
      <selection activeCell="K17" sqref="K17"/>
    </sheetView>
  </sheetViews>
  <sheetFormatPr defaultColWidth="9.140625" defaultRowHeight="15.75"/>
  <cols>
    <col min="1" max="1" width="6.28515625" style="99" customWidth="1"/>
    <col min="2" max="2" width="46.5703125" style="100" customWidth="1"/>
    <col min="3" max="4" width="12.140625" style="100" customWidth="1"/>
    <col min="5" max="6" width="7.85546875" style="100" customWidth="1"/>
    <col min="7" max="7" width="16.5703125" style="100" customWidth="1"/>
    <col min="8" max="16384" width="9.140625" style="100"/>
  </cols>
  <sheetData>
    <row r="1" spans="1:7">
      <c r="A1" s="426"/>
      <c r="B1" s="426"/>
      <c r="C1" s="426"/>
    </row>
    <row r="2" spans="1:7" s="1" customFormat="1" ht="18" customHeight="1">
      <c r="A2" s="426"/>
      <c r="B2" s="426"/>
      <c r="C2" s="426"/>
      <c r="E2" s="422" t="s">
        <v>353</v>
      </c>
      <c r="F2" s="422"/>
    </row>
    <row r="3" spans="1:7" s="1" customFormat="1" ht="12.75" customHeight="1">
      <c r="A3" s="354"/>
      <c r="B3" s="354"/>
      <c r="E3" s="352"/>
      <c r="F3" s="352"/>
    </row>
    <row r="4" spans="1:7" s="1" customFormat="1" ht="24.75" customHeight="1">
      <c r="A4" s="420" t="s">
        <v>905</v>
      </c>
      <c r="B4" s="420"/>
      <c r="C4" s="420"/>
      <c r="D4" s="420"/>
      <c r="E4" s="420"/>
      <c r="F4" s="420"/>
    </row>
    <row r="5" spans="1:7" s="1" customFormat="1" ht="16.5" customHeight="1">
      <c r="A5" s="422"/>
      <c r="B5" s="422"/>
      <c r="C5" s="422"/>
      <c r="D5" s="422"/>
      <c r="E5" s="422"/>
      <c r="F5" s="422"/>
    </row>
    <row r="6" spans="1:7" s="1" customFormat="1" ht="24.75" customHeight="1">
      <c r="A6" s="95"/>
      <c r="B6" s="101"/>
      <c r="C6" s="101"/>
      <c r="D6" s="423" t="s">
        <v>37</v>
      </c>
      <c r="E6" s="423"/>
      <c r="F6" s="423"/>
    </row>
    <row r="7" spans="1:7" s="1" customFormat="1" ht="24.75" customHeight="1">
      <c r="A7" s="427" t="s">
        <v>25</v>
      </c>
      <c r="B7" s="427" t="s">
        <v>26</v>
      </c>
      <c r="C7" s="427" t="s">
        <v>280</v>
      </c>
      <c r="D7" s="427" t="s">
        <v>281</v>
      </c>
      <c r="E7" s="427" t="s">
        <v>190</v>
      </c>
      <c r="F7" s="427"/>
    </row>
    <row r="8" spans="1:7" s="1" customFormat="1" ht="24.75" customHeight="1">
      <c r="A8" s="427"/>
      <c r="B8" s="427"/>
      <c r="C8" s="427"/>
      <c r="D8" s="427"/>
      <c r="E8" s="96" t="s">
        <v>282</v>
      </c>
      <c r="F8" s="96" t="s">
        <v>283</v>
      </c>
    </row>
    <row r="9" spans="1:7" s="5" customFormat="1" ht="24.75" customHeight="1">
      <c r="A9" s="154"/>
      <c r="B9" s="154" t="s">
        <v>293</v>
      </c>
      <c r="C9" s="35">
        <f>C10+C25</f>
        <v>29440.355000000003</v>
      </c>
      <c r="D9" s="35">
        <f>D10+D25</f>
        <v>98181.50707800001</v>
      </c>
      <c r="E9" s="35">
        <f>D9-C9</f>
        <v>68741.152078000014</v>
      </c>
      <c r="F9" s="35">
        <f>D9/C9%</f>
        <v>333.49294557759237</v>
      </c>
      <c r="G9" s="289"/>
    </row>
    <row r="10" spans="1:7" s="5" customFormat="1" ht="33.75" customHeight="1">
      <c r="A10" s="355" t="s">
        <v>51</v>
      </c>
      <c r="B10" s="212" t="s">
        <v>329</v>
      </c>
      <c r="C10" s="110">
        <f>C11+C12+C23</f>
        <v>29440.355000000003</v>
      </c>
      <c r="D10" s="110">
        <f>D11+D12+D23</f>
        <v>95881.542194000009</v>
      </c>
      <c r="E10" s="35">
        <f t="shared" ref="E10:E12" si="0">D10-C10</f>
        <v>66441.187193999998</v>
      </c>
      <c r="F10" s="35">
        <f t="shared" ref="F10:F12" si="1">D10/C10%</f>
        <v>325.6806590613462</v>
      </c>
    </row>
    <row r="11" spans="1:7" s="5" customFormat="1" ht="24.75" customHeight="1">
      <c r="A11" s="353" t="s">
        <v>69</v>
      </c>
      <c r="B11" s="110" t="s">
        <v>104</v>
      </c>
      <c r="C11" s="110">
        <f>'Thuyet minh biểu 03'!F11</f>
        <v>500</v>
      </c>
      <c r="D11" s="110">
        <f>'Thuyet minh biểu 03'!I10</f>
        <v>57339.912634</v>
      </c>
      <c r="E11" s="35">
        <f t="shared" si="0"/>
        <v>56839.912634</v>
      </c>
      <c r="F11" s="35">
        <f t="shared" si="1"/>
        <v>11467.9825268</v>
      </c>
    </row>
    <row r="12" spans="1:7" s="5" customFormat="1" ht="24.75" customHeight="1">
      <c r="A12" s="353" t="s">
        <v>77</v>
      </c>
      <c r="B12" s="110" t="s">
        <v>115</v>
      </c>
      <c r="C12" s="110">
        <f>SUM(C13:C22)</f>
        <v>28415.552000000003</v>
      </c>
      <c r="D12" s="110">
        <f>SUM(D13:D22)</f>
        <v>37737.040560000001</v>
      </c>
      <c r="E12" s="35">
        <f t="shared" si="0"/>
        <v>9321.488559999998</v>
      </c>
      <c r="F12" s="35">
        <f t="shared" si="1"/>
        <v>132.80417906363388</v>
      </c>
    </row>
    <row r="13" spans="1:7" s="1" customFormat="1" ht="24.75" customHeight="1">
      <c r="A13" s="109" t="s">
        <v>54</v>
      </c>
      <c r="B13" s="62" t="s">
        <v>105</v>
      </c>
      <c r="C13" s="62">
        <f>'Thuyet minh biểu 03'!F19</f>
        <v>1203.6669999999999</v>
      </c>
      <c r="D13" s="62">
        <f>'Thuyet minh biểu 03'!I19</f>
        <v>1230.371108</v>
      </c>
      <c r="E13" s="35">
        <f t="shared" ref="E13:E21" si="2">D13-C13</f>
        <v>26.704108000000133</v>
      </c>
      <c r="F13" s="35">
        <f t="shared" ref="F13:F21" si="3">D13/C13%</f>
        <v>102.21856277525264</v>
      </c>
    </row>
    <row r="14" spans="1:7" s="1" customFormat="1" ht="24.75" customHeight="1">
      <c r="A14" s="19" t="s">
        <v>54</v>
      </c>
      <c r="B14" s="9" t="s">
        <v>106</v>
      </c>
      <c r="C14" s="9">
        <f>'Thuyet minh biểu 03'!F22</f>
        <v>205</v>
      </c>
      <c r="D14" s="9">
        <f>'Thuyet minh biểu 03'!I22</f>
        <v>166.428348</v>
      </c>
      <c r="E14" s="295">
        <f t="shared" si="2"/>
        <v>-38.571652</v>
      </c>
      <c r="F14" s="295">
        <f t="shared" si="3"/>
        <v>81.184560000000005</v>
      </c>
    </row>
    <row r="15" spans="1:7" s="1" customFormat="1" ht="24.75" customHeight="1">
      <c r="A15" s="19" t="s">
        <v>54</v>
      </c>
      <c r="B15" s="9" t="s">
        <v>330</v>
      </c>
      <c r="C15" s="9"/>
      <c r="D15" s="9">
        <f>'Thuyet minh biểu 03'!I53</f>
        <v>199.40129999999999</v>
      </c>
      <c r="E15" s="295">
        <f t="shared" si="2"/>
        <v>199.40129999999999</v>
      </c>
      <c r="F15" s="295"/>
    </row>
    <row r="16" spans="1:7" s="1" customFormat="1" ht="24.75" customHeight="1">
      <c r="A16" s="19" t="s">
        <v>54</v>
      </c>
      <c r="B16" s="9" t="s">
        <v>902</v>
      </c>
      <c r="C16" s="9">
        <f>'Thuyet minh biểu 03'!F59</f>
        <v>865.48</v>
      </c>
      <c r="D16" s="9">
        <f>'Thuyet minh biểu 03'!I59</f>
        <v>734.21800000000007</v>
      </c>
      <c r="E16" s="295">
        <f t="shared" si="2"/>
        <v>-131.26199999999994</v>
      </c>
      <c r="F16" s="295">
        <f t="shared" si="3"/>
        <v>84.833618338956427</v>
      </c>
    </row>
    <row r="17" spans="1:7" s="1" customFormat="1" ht="24.75" customHeight="1">
      <c r="A17" s="19" t="s">
        <v>54</v>
      </c>
      <c r="B17" s="9" t="s">
        <v>903</v>
      </c>
      <c r="C17" s="9"/>
      <c r="D17" s="9">
        <f>'Thuyet minh biểu 03'!I26</f>
        <v>218.39099999999999</v>
      </c>
      <c r="E17" s="295">
        <f t="shared" si="2"/>
        <v>218.39099999999999</v>
      </c>
      <c r="F17" s="295"/>
    </row>
    <row r="18" spans="1:7" s="1" customFormat="1" ht="24.75" customHeight="1">
      <c r="A18" s="19" t="s">
        <v>54</v>
      </c>
      <c r="B18" s="9" t="s">
        <v>331</v>
      </c>
      <c r="C18" s="9"/>
      <c r="D18" s="9"/>
      <c r="E18" s="295">
        <f t="shared" si="2"/>
        <v>0</v>
      </c>
      <c r="F18" s="295"/>
    </row>
    <row r="19" spans="1:7" s="1" customFormat="1" ht="24.75" customHeight="1">
      <c r="A19" s="19" t="s">
        <v>54</v>
      </c>
      <c r="B19" s="9" t="s">
        <v>112</v>
      </c>
      <c r="C19" s="9">
        <f>'Thuyet minh biểu 03'!F63</f>
        <v>1453.432</v>
      </c>
      <c r="D19" s="9">
        <f>'Thuyet minh biểu 03'!I63</f>
        <v>3147.9632000000001</v>
      </c>
      <c r="E19" s="295">
        <f t="shared" si="2"/>
        <v>1694.5312000000001</v>
      </c>
      <c r="F19" s="295">
        <f t="shared" si="3"/>
        <v>216.58826831939848</v>
      </c>
    </row>
    <row r="20" spans="1:7" s="1" customFormat="1" ht="24.75" customHeight="1">
      <c r="A20" s="19" t="s">
        <v>54</v>
      </c>
      <c r="B20" s="9" t="s">
        <v>332</v>
      </c>
      <c r="C20" s="9">
        <f>'Thuyet minh biểu 03'!F85</f>
        <v>21779.422999999999</v>
      </c>
      <c r="D20" s="9">
        <f>'Thuyet minh biểu 03'!I85+'Thuyet minh biểu 03'!I272</f>
        <v>30626.396204000001</v>
      </c>
      <c r="E20" s="295">
        <f t="shared" si="2"/>
        <v>8846.9732040000017</v>
      </c>
      <c r="F20" s="295">
        <f t="shared" si="3"/>
        <v>140.62078781425936</v>
      </c>
    </row>
    <row r="21" spans="1:7" s="1" customFormat="1" ht="24.75" customHeight="1">
      <c r="A21" s="19" t="s">
        <v>54</v>
      </c>
      <c r="B21" s="9" t="s">
        <v>333</v>
      </c>
      <c r="C21" s="9">
        <f>'Thuyet minh biểu 03'!F145</f>
        <v>2125.364</v>
      </c>
      <c r="D21" s="9">
        <f>'Thuyet minh biểu 03'!I145</f>
        <v>1191.2714000000001</v>
      </c>
      <c r="E21" s="295">
        <f t="shared" si="2"/>
        <v>-934.09259999999995</v>
      </c>
      <c r="F21" s="295">
        <f t="shared" si="3"/>
        <v>56.050229513626846</v>
      </c>
    </row>
    <row r="22" spans="1:7" s="1" customFormat="1" ht="24.75" customHeight="1">
      <c r="A22" s="365" t="s">
        <v>54</v>
      </c>
      <c r="B22" s="356" t="s">
        <v>334</v>
      </c>
      <c r="C22" s="356">
        <f>'Thuyet minh biểu 03'!F233</f>
        <v>783.18600000000004</v>
      </c>
      <c r="D22" s="356">
        <f>'Thuyet minh biểu 03'!I233+'Thuyet minh biểu 03'!I184</f>
        <v>222.6</v>
      </c>
      <c r="E22" s="84">
        <f t="shared" ref="E22:E23" si="4">D22-C22</f>
        <v>-560.58600000000001</v>
      </c>
      <c r="F22" s="84">
        <f t="shared" ref="F22:F23" si="5">D22/C22%</f>
        <v>28.422367100535503</v>
      </c>
    </row>
    <row r="23" spans="1:7" s="5" customFormat="1" ht="24.75" customHeight="1">
      <c r="A23" s="353" t="s">
        <v>78</v>
      </c>
      <c r="B23" s="110" t="s">
        <v>295</v>
      </c>
      <c r="C23" s="110">
        <f>'Thuyet minh biểu 03'!F309</f>
        <v>524.803</v>
      </c>
      <c r="D23" s="110">
        <f>'Thuyet minh biểu 03'!I309</f>
        <v>804.58899999999994</v>
      </c>
      <c r="E23" s="110">
        <f t="shared" si="4"/>
        <v>279.78599999999994</v>
      </c>
      <c r="F23" s="110">
        <f t="shared" si="5"/>
        <v>153.31257633816878</v>
      </c>
      <c r="G23" s="113"/>
    </row>
    <row r="24" spans="1:7" s="5" customFormat="1" ht="24.75" customHeight="1">
      <c r="A24" s="353" t="s">
        <v>220</v>
      </c>
      <c r="B24" s="110" t="s">
        <v>296</v>
      </c>
      <c r="C24" s="110"/>
      <c r="D24" s="110"/>
      <c r="E24" s="110"/>
      <c r="F24" s="110"/>
    </row>
    <row r="25" spans="1:7" s="1" customFormat="1" ht="24.75" customHeight="1">
      <c r="A25" s="353" t="s">
        <v>80</v>
      </c>
      <c r="B25" s="110" t="s">
        <v>327</v>
      </c>
      <c r="C25" s="42"/>
      <c r="D25" s="110">
        <f>'Thuyet minh biểu 03'!I352</f>
        <v>2299.964884</v>
      </c>
      <c r="E25" s="42"/>
      <c r="F25" s="42"/>
    </row>
    <row r="26" spans="1:7" s="1" customFormat="1" ht="17.25" customHeight="1">
      <c r="A26" s="95"/>
    </row>
    <row r="27" spans="1:7" s="1" customFormat="1" ht="20.25" customHeight="1">
      <c r="A27" s="95"/>
      <c r="C27" s="424"/>
      <c r="D27" s="424"/>
      <c r="E27" s="424"/>
      <c r="F27" s="424"/>
    </row>
    <row r="28" spans="1:7" s="1" customFormat="1" ht="24.75" customHeight="1">
      <c r="A28" s="95"/>
      <c r="C28" s="420"/>
      <c r="D28" s="420"/>
      <c r="E28" s="420"/>
      <c r="F28" s="420"/>
    </row>
    <row r="29" spans="1:7" s="1" customFormat="1" ht="24.75" customHeight="1">
      <c r="A29" s="95"/>
    </row>
    <row r="30" spans="1:7" s="1" customFormat="1" ht="24.75" customHeight="1">
      <c r="A30" s="95"/>
    </row>
    <row r="31" spans="1:7" s="1" customFormat="1" ht="24.75" customHeight="1">
      <c r="A31" s="95"/>
    </row>
    <row r="32" spans="1:7" s="1" customFormat="1" ht="24.75" customHeight="1">
      <c r="A32" s="95"/>
      <c r="C32" s="420"/>
      <c r="D32" s="420"/>
      <c r="E32" s="420"/>
      <c r="F32" s="420"/>
    </row>
    <row r="33" spans="1:1" s="1" customFormat="1" ht="24.75" customHeight="1">
      <c r="A33" s="95"/>
    </row>
    <row r="34" spans="1:1" s="1" customFormat="1" ht="24.75" customHeight="1">
      <c r="A34" s="95"/>
    </row>
    <row r="35" spans="1:1" s="1" customFormat="1" ht="24.75" customHeight="1">
      <c r="A35" s="95"/>
    </row>
    <row r="36" spans="1:1" s="1" customFormat="1" ht="24.75" customHeight="1">
      <c r="A36" s="95"/>
    </row>
    <row r="37" spans="1:1" s="1" customFormat="1" ht="24.75" customHeight="1">
      <c r="A37" s="95"/>
    </row>
    <row r="38" spans="1:1" s="1" customFormat="1" ht="24.75" customHeight="1">
      <c r="A38" s="95"/>
    </row>
    <row r="39" spans="1:1" s="1" customFormat="1" ht="24.75" customHeight="1">
      <c r="A39" s="95"/>
    </row>
    <row r="40" spans="1:1" s="1" customFormat="1" ht="24.75" customHeight="1">
      <c r="A40" s="95"/>
    </row>
    <row r="41" spans="1:1" s="1" customFormat="1" ht="24.75" customHeight="1">
      <c r="A41" s="95"/>
    </row>
    <row r="42" spans="1:1" s="1" customFormat="1">
      <c r="A42" s="95"/>
    </row>
    <row r="43" spans="1:1" s="1" customFormat="1">
      <c r="A43" s="95"/>
    </row>
    <row r="44" spans="1:1" s="1" customFormat="1">
      <c r="A44" s="95"/>
    </row>
    <row r="45" spans="1:1" s="1" customFormat="1">
      <c r="A45" s="95"/>
    </row>
    <row r="46" spans="1:1" s="1" customFormat="1">
      <c r="A46" s="95"/>
    </row>
    <row r="47" spans="1:1" s="1" customFormat="1">
      <c r="A47" s="95"/>
    </row>
    <row r="48" spans="1:1" s="1" customFormat="1">
      <c r="A48" s="95"/>
    </row>
    <row r="49" spans="1:1" s="1" customFormat="1">
      <c r="A49" s="95"/>
    </row>
    <row r="50" spans="1:1" s="1" customFormat="1">
      <c r="A50" s="95"/>
    </row>
    <row r="51" spans="1:1" s="1" customFormat="1">
      <c r="A51" s="95"/>
    </row>
    <row r="52" spans="1:1" s="1" customFormat="1">
      <c r="A52" s="95"/>
    </row>
    <row r="53" spans="1:1" s="1" customFormat="1">
      <c r="A53" s="95"/>
    </row>
    <row r="54" spans="1:1" s="1" customFormat="1">
      <c r="A54" s="95"/>
    </row>
    <row r="55" spans="1:1" s="1" customFormat="1">
      <c r="A55" s="95"/>
    </row>
    <row r="56" spans="1:1" s="1" customFormat="1">
      <c r="A56" s="95"/>
    </row>
    <row r="57" spans="1:1" s="1" customFormat="1">
      <c r="A57" s="95"/>
    </row>
    <row r="58" spans="1:1" s="1" customFormat="1">
      <c r="A58" s="95"/>
    </row>
    <row r="59" spans="1:1" s="1" customFormat="1">
      <c r="A59" s="95"/>
    </row>
    <row r="60" spans="1:1" s="1" customFormat="1">
      <c r="A60" s="95"/>
    </row>
    <row r="61" spans="1:1" s="1" customFormat="1">
      <c r="A61" s="95"/>
    </row>
    <row r="62" spans="1:1" s="1" customFormat="1">
      <c r="A62" s="95"/>
    </row>
    <row r="63" spans="1:1" s="1" customFormat="1">
      <c r="A63" s="95"/>
    </row>
    <row r="64" spans="1:1" s="1" customFormat="1">
      <c r="A64" s="95"/>
    </row>
    <row r="65" spans="1:1" s="1" customFormat="1">
      <c r="A65" s="95"/>
    </row>
    <row r="66" spans="1:1" s="1" customFormat="1">
      <c r="A66" s="95"/>
    </row>
    <row r="67" spans="1:1" s="1" customFormat="1">
      <c r="A67" s="95"/>
    </row>
    <row r="68" spans="1:1" s="1" customFormat="1">
      <c r="A68" s="95"/>
    </row>
    <row r="69" spans="1:1" s="1" customFormat="1">
      <c r="A69" s="95"/>
    </row>
    <row r="70" spans="1:1" s="1" customFormat="1">
      <c r="A70" s="95"/>
    </row>
    <row r="71" spans="1:1" s="1" customFormat="1">
      <c r="A71" s="95"/>
    </row>
    <row r="72" spans="1:1" s="1" customFormat="1">
      <c r="A72" s="95"/>
    </row>
    <row r="73" spans="1:1" s="1" customFormat="1">
      <c r="A73" s="95"/>
    </row>
    <row r="74" spans="1:1" s="1" customFormat="1">
      <c r="A74" s="95"/>
    </row>
    <row r="75" spans="1:1" s="1" customFormat="1">
      <c r="A75" s="95"/>
    </row>
    <row r="76" spans="1:1" s="1" customFormat="1">
      <c r="A76" s="95"/>
    </row>
    <row r="77" spans="1:1" s="1" customFormat="1">
      <c r="A77" s="95"/>
    </row>
    <row r="78" spans="1:1" s="1" customFormat="1">
      <c r="A78" s="95"/>
    </row>
    <row r="79" spans="1:1" s="1" customFormat="1">
      <c r="A79" s="95"/>
    </row>
    <row r="80" spans="1:1" s="1" customFormat="1">
      <c r="A80" s="95"/>
    </row>
    <row r="81" spans="1:1" s="1" customFormat="1">
      <c r="A81" s="95"/>
    </row>
    <row r="82" spans="1:1" s="1" customFormat="1">
      <c r="A82" s="95"/>
    </row>
    <row r="83" spans="1:1" s="1" customFormat="1">
      <c r="A83" s="95"/>
    </row>
    <row r="84" spans="1:1" s="1" customFormat="1">
      <c r="A84" s="95"/>
    </row>
    <row r="85" spans="1:1" s="1" customFormat="1">
      <c r="A85" s="95"/>
    </row>
    <row r="86" spans="1:1" s="1" customFormat="1">
      <c r="A86" s="95"/>
    </row>
    <row r="87" spans="1:1" s="1" customFormat="1">
      <c r="A87" s="95"/>
    </row>
    <row r="88" spans="1:1" s="1" customFormat="1">
      <c r="A88" s="95"/>
    </row>
    <row r="89" spans="1:1" s="1" customFormat="1">
      <c r="A89" s="95"/>
    </row>
    <row r="90" spans="1:1" s="1" customFormat="1">
      <c r="A90" s="95"/>
    </row>
    <row r="91" spans="1:1" s="1" customFormat="1">
      <c r="A91" s="95"/>
    </row>
    <row r="92" spans="1:1" s="1" customFormat="1">
      <c r="A92" s="95"/>
    </row>
    <row r="93" spans="1:1" s="1" customFormat="1">
      <c r="A93" s="95"/>
    </row>
    <row r="94" spans="1:1" s="1" customFormat="1">
      <c r="A94" s="95"/>
    </row>
    <row r="95" spans="1:1" s="1" customFormat="1">
      <c r="A95" s="95"/>
    </row>
    <row r="96" spans="1:1" s="1" customFormat="1">
      <c r="A96" s="95"/>
    </row>
    <row r="97" spans="1:1" s="1" customFormat="1">
      <c r="A97" s="95"/>
    </row>
    <row r="98" spans="1:1" s="1" customFormat="1">
      <c r="A98" s="95"/>
    </row>
    <row r="99" spans="1:1" s="1" customFormat="1">
      <c r="A99" s="95"/>
    </row>
    <row r="100" spans="1:1" s="1" customFormat="1">
      <c r="A100" s="95"/>
    </row>
    <row r="101" spans="1:1" s="1" customFormat="1">
      <c r="A101" s="95"/>
    </row>
    <row r="102" spans="1:1" s="1" customFormat="1">
      <c r="A102" s="95"/>
    </row>
    <row r="103" spans="1:1" s="1" customFormat="1">
      <c r="A103" s="95"/>
    </row>
    <row r="104" spans="1:1" s="1" customFormat="1">
      <c r="A104" s="95"/>
    </row>
    <row r="105" spans="1:1" s="1" customFormat="1">
      <c r="A105" s="95"/>
    </row>
    <row r="106" spans="1:1" s="1" customFormat="1">
      <c r="A106" s="95"/>
    </row>
    <row r="107" spans="1:1" s="1" customFormat="1">
      <c r="A107" s="95"/>
    </row>
    <row r="108" spans="1:1" s="1" customFormat="1">
      <c r="A108" s="95"/>
    </row>
    <row r="109" spans="1:1" s="1" customFormat="1">
      <c r="A109" s="95"/>
    </row>
    <row r="110" spans="1:1" s="1" customFormat="1">
      <c r="A110" s="95"/>
    </row>
    <row r="111" spans="1:1" s="1" customFormat="1">
      <c r="A111" s="95"/>
    </row>
    <row r="112" spans="1:1" s="1" customFormat="1">
      <c r="A112" s="95"/>
    </row>
    <row r="113" spans="1:1" s="1" customFormat="1">
      <c r="A113" s="95"/>
    </row>
    <row r="114" spans="1:1" s="1" customFormat="1">
      <c r="A114" s="95"/>
    </row>
    <row r="115" spans="1:1" s="1" customFormat="1">
      <c r="A115" s="95"/>
    </row>
    <row r="116" spans="1:1" s="1" customFormat="1">
      <c r="A116" s="95"/>
    </row>
    <row r="117" spans="1:1" s="1" customFormat="1">
      <c r="A117" s="95"/>
    </row>
    <row r="118" spans="1:1" s="1" customFormat="1">
      <c r="A118" s="95"/>
    </row>
    <row r="119" spans="1:1" s="1" customFormat="1">
      <c r="A119" s="95"/>
    </row>
    <row r="120" spans="1:1" s="1" customFormat="1">
      <c r="A120" s="95"/>
    </row>
    <row r="121" spans="1:1" s="1" customFormat="1">
      <c r="A121" s="95"/>
    </row>
    <row r="122" spans="1:1" s="1" customFormat="1">
      <c r="A122" s="95"/>
    </row>
    <row r="123" spans="1:1" s="1" customFormat="1">
      <c r="A123" s="95"/>
    </row>
    <row r="124" spans="1:1" s="1" customFormat="1">
      <c r="A124" s="95"/>
    </row>
    <row r="125" spans="1:1" s="1" customFormat="1">
      <c r="A125" s="95"/>
    </row>
    <row r="126" spans="1:1" s="1" customFormat="1">
      <c r="A126" s="95"/>
    </row>
    <row r="127" spans="1:1" s="1" customFormat="1">
      <c r="A127" s="95"/>
    </row>
    <row r="128" spans="1:1" s="1" customFormat="1">
      <c r="A128" s="95"/>
    </row>
    <row r="129" spans="1:1" s="1" customFormat="1">
      <c r="A129" s="95"/>
    </row>
    <row r="130" spans="1:1" s="1" customFormat="1">
      <c r="A130" s="95"/>
    </row>
    <row r="131" spans="1:1" s="1" customFormat="1">
      <c r="A131" s="95"/>
    </row>
    <row r="132" spans="1:1" s="1" customFormat="1">
      <c r="A132" s="95"/>
    </row>
    <row r="133" spans="1:1" s="1" customFormat="1">
      <c r="A133" s="95"/>
    </row>
    <row r="134" spans="1:1" s="1" customFormat="1">
      <c r="A134" s="95"/>
    </row>
    <row r="135" spans="1:1" s="1" customFormat="1">
      <c r="A135" s="95"/>
    </row>
    <row r="136" spans="1:1" s="1" customFormat="1">
      <c r="A136" s="95"/>
    </row>
    <row r="137" spans="1:1" s="1" customFormat="1">
      <c r="A137" s="95"/>
    </row>
    <row r="138" spans="1:1" s="1" customFormat="1">
      <c r="A138" s="95"/>
    </row>
    <row r="139" spans="1:1" s="1" customFormat="1">
      <c r="A139" s="95"/>
    </row>
    <row r="140" spans="1:1" s="1" customFormat="1">
      <c r="A140" s="95"/>
    </row>
    <row r="141" spans="1:1" s="1" customFormat="1">
      <c r="A141" s="95"/>
    </row>
    <row r="142" spans="1:1" s="1" customFormat="1">
      <c r="A142" s="95"/>
    </row>
    <row r="143" spans="1:1" s="1" customFormat="1">
      <c r="A143" s="95"/>
    </row>
    <row r="144" spans="1:1" s="1" customFormat="1">
      <c r="A144" s="95"/>
    </row>
    <row r="145" spans="1:1" s="1" customFormat="1">
      <c r="A145" s="95"/>
    </row>
    <row r="146" spans="1:1" s="1" customFormat="1">
      <c r="A146" s="95"/>
    </row>
    <row r="147" spans="1:1" s="1" customFormat="1">
      <c r="A147" s="95"/>
    </row>
    <row r="148" spans="1:1" s="1" customFormat="1">
      <c r="A148" s="95"/>
    </row>
    <row r="149" spans="1:1" s="1" customFormat="1">
      <c r="A149" s="95"/>
    </row>
    <row r="150" spans="1:1" s="1" customFormat="1">
      <c r="A150" s="95"/>
    </row>
    <row r="151" spans="1:1" s="1" customFormat="1">
      <c r="A151" s="95"/>
    </row>
    <row r="152" spans="1:1" s="1" customFormat="1">
      <c r="A152" s="95"/>
    </row>
    <row r="153" spans="1:1" s="1" customFormat="1">
      <c r="A153" s="95"/>
    </row>
    <row r="154" spans="1:1" s="1" customFormat="1">
      <c r="A154" s="95"/>
    </row>
    <row r="155" spans="1:1" s="1" customFormat="1">
      <c r="A155" s="95"/>
    </row>
    <row r="156" spans="1:1" s="1" customFormat="1">
      <c r="A156" s="95"/>
    </row>
    <row r="157" spans="1:1" s="1" customFormat="1">
      <c r="A157" s="95"/>
    </row>
    <row r="158" spans="1:1" s="1" customFormat="1">
      <c r="A158" s="95"/>
    </row>
    <row r="159" spans="1:1" s="1" customFormat="1">
      <c r="A159" s="95"/>
    </row>
    <row r="160" spans="1:1" s="1" customFormat="1">
      <c r="A160" s="95"/>
    </row>
    <row r="161" spans="1:1" s="1" customFormat="1">
      <c r="A161" s="95"/>
    </row>
    <row r="162" spans="1:1" s="1" customFormat="1">
      <c r="A162" s="95"/>
    </row>
    <row r="163" spans="1:1" s="1" customFormat="1">
      <c r="A163" s="95"/>
    </row>
    <row r="164" spans="1:1" s="1" customFormat="1">
      <c r="A164" s="95"/>
    </row>
    <row r="165" spans="1:1" s="1" customFormat="1">
      <c r="A165" s="95"/>
    </row>
    <row r="166" spans="1:1" s="1" customFormat="1">
      <c r="A166" s="95"/>
    </row>
    <row r="167" spans="1:1" s="1" customFormat="1">
      <c r="A167" s="95"/>
    </row>
    <row r="168" spans="1:1" s="1" customFormat="1">
      <c r="A168" s="95"/>
    </row>
    <row r="169" spans="1:1" s="1" customFormat="1">
      <c r="A169" s="95"/>
    </row>
    <row r="170" spans="1:1" s="1" customFormat="1">
      <c r="A170" s="95"/>
    </row>
    <row r="171" spans="1:1" s="1" customFormat="1">
      <c r="A171" s="95"/>
    </row>
    <row r="172" spans="1:1" s="1" customFormat="1">
      <c r="A172" s="95"/>
    </row>
    <row r="173" spans="1:1" s="1" customFormat="1">
      <c r="A173" s="95"/>
    </row>
    <row r="174" spans="1:1" s="1" customFormat="1">
      <c r="A174" s="95"/>
    </row>
    <row r="175" spans="1:1" s="1" customFormat="1">
      <c r="A175" s="95"/>
    </row>
    <row r="176" spans="1:1" s="1" customFormat="1">
      <c r="A176" s="95"/>
    </row>
    <row r="177" spans="1:1" s="1" customFormat="1">
      <c r="A177" s="95"/>
    </row>
    <row r="178" spans="1:1" s="1" customFormat="1">
      <c r="A178" s="95"/>
    </row>
    <row r="179" spans="1:1" s="1" customFormat="1">
      <c r="A179" s="95"/>
    </row>
    <row r="180" spans="1:1" s="1" customFormat="1">
      <c r="A180" s="95"/>
    </row>
    <row r="181" spans="1:1" s="1" customFormat="1">
      <c r="A181" s="95"/>
    </row>
    <row r="182" spans="1:1" s="1" customFormat="1">
      <c r="A182" s="95"/>
    </row>
    <row r="183" spans="1:1" s="1" customFormat="1">
      <c r="A183" s="95"/>
    </row>
    <row r="184" spans="1:1" s="1" customFormat="1">
      <c r="A184" s="95"/>
    </row>
    <row r="185" spans="1:1" s="1" customFormat="1">
      <c r="A185" s="95"/>
    </row>
    <row r="186" spans="1:1" s="1" customFormat="1">
      <c r="A186" s="95"/>
    </row>
    <row r="187" spans="1:1" s="1" customFormat="1">
      <c r="A187" s="95"/>
    </row>
    <row r="188" spans="1:1" s="1" customFormat="1">
      <c r="A188" s="95"/>
    </row>
    <row r="189" spans="1:1" s="1" customFormat="1">
      <c r="A189" s="95"/>
    </row>
    <row r="190" spans="1:1" s="1" customFormat="1">
      <c r="A190" s="95"/>
    </row>
    <row r="191" spans="1:1" s="1" customFormat="1">
      <c r="A191" s="95"/>
    </row>
    <row r="192" spans="1:1" s="1" customFormat="1">
      <c r="A192" s="95"/>
    </row>
    <row r="193" spans="1:1" s="1" customFormat="1">
      <c r="A193" s="95"/>
    </row>
    <row r="194" spans="1:1" s="1" customFormat="1">
      <c r="A194" s="95"/>
    </row>
    <row r="195" spans="1:1" s="1" customFormat="1">
      <c r="A195" s="95"/>
    </row>
    <row r="196" spans="1:1" s="1" customFormat="1">
      <c r="A196" s="95"/>
    </row>
    <row r="197" spans="1:1" s="1" customFormat="1">
      <c r="A197" s="95"/>
    </row>
    <row r="198" spans="1:1" s="1" customFormat="1">
      <c r="A198" s="95"/>
    </row>
    <row r="199" spans="1:1" s="1" customFormat="1">
      <c r="A199" s="95"/>
    </row>
    <row r="200" spans="1:1" s="1" customFormat="1">
      <c r="A200" s="95"/>
    </row>
    <row r="201" spans="1:1" s="1" customFormat="1">
      <c r="A201" s="95"/>
    </row>
    <row r="202" spans="1:1" s="1" customFormat="1">
      <c r="A202" s="95"/>
    </row>
    <row r="203" spans="1:1" s="1" customFormat="1">
      <c r="A203" s="95"/>
    </row>
    <row r="204" spans="1:1" s="1" customFormat="1">
      <c r="A204" s="95"/>
    </row>
  </sheetData>
  <mergeCells count="14">
    <mergeCell ref="A1:C1"/>
    <mergeCell ref="A2:C2"/>
    <mergeCell ref="C32:F32"/>
    <mergeCell ref="C27:F27"/>
    <mergeCell ref="C28:F28"/>
    <mergeCell ref="E2:F2"/>
    <mergeCell ref="A4:F4"/>
    <mergeCell ref="A5:F5"/>
    <mergeCell ref="D6:F6"/>
    <mergeCell ref="A7:A8"/>
    <mergeCell ref="B7:B8"/>
    <mergeCell ref="C7:C8"/>
    <mergeCell ref="D7:D8"/>
    <mergeCell ref="E7:F7"/>
  </mergeCells>
  <pageMargins left="0.70866141732283472" right="0.11811023622047245" top="0.55118110236220474" bottom="0.35433070866141736" header="0.31496062992125984" footer="0.11811023622047245"/>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36"/>
  <sheetViews>
    <sheetView workbookViewId="0">
      <pane xSplit="2" ySplit="7" topLeftCell="C8" activePane="bottomRight" state="frozen"/>
      <selection activeCell="A3" sqref="A3:J3"/>
      <selection pane="topRight" activeCell="A3" sqref="A3:J3"/>
      <selection pane="bottomLeft" activeCell="A3" sqref="A3:J3"/>
      <selection pane="bottomRight" activeCell="A2" sqref="A2:C2"/>
    </sheetView>
  </sheetViews>
  <sheetFormatPr defaultColWidth="9.140625" defaultRowHeight="15.75"/>
  <cols>
    <col min="1" max="1" width="5" style="100" customWidth="1"/>
    <col min="2" max="2" width="44.7109375" style="100" customWidth="1"/>
    <col min="3" max="3" width="9.5703125" style="100" customWidth="1"/>
    <col min="4" max="4" width="10.42578125" style="100" customWidth="1"/>
    <col min="5" max="5" width="10.140625" style="100" customWidth="1"/>
    <col min="6" max="6" width="9.5703125" style="100" customWidth="1"/>
    <col min="7" max="7" width="11" style="100" customWidth="1"/>
    <col min="8" max="8" width="11.140625" style="100" customWidth="1"/>
    <col min="9" max="9" width="10" style="100" customWidth="1"/>
    <col min="10" max="10" width="10.42578125" style="100" customWidth="1"/>
    <col min="11" max="11" width="7.7109375" style="100" customWidth="1"/>
    <col min="12" max="12" width="23.85546875" style="100" customWidth="1"/>
    <col min="13" max="13" width="22.85546875" style="100" customWidth="1"/>
    <col min="14" max="16384" width="9.140625" style="100"/>
  </cols>
  <sheetData>
    <row r="1" spans="1:13" s="1" customFormat="1" ht="18.75" customHeight="1">
      <c r="A1" s="426"/>
      <c r="B1" s="426"/>
      <c r="C1" s="426"/>
      <c r="J1" s="422" t="s">
        <v>335</v>
      </c>
      <c r="K1" s="422"/>
    </row>
    <row r="2" spans="1:13" s="1" customFormat="1" ht="23.25" customHeight="1">
      <c r="A2" s="426"/>
      <c r="B2" s="426"/>
      <c r="C2" s="426"/>
      <c r="J2" s="352"/>
      <c r="K2" s="352"/>
    </row>
    <row r="3" spans="1:13" s="1" customFormat="1" ht="17.25" customHeight="1">
      <c r="A3" s="354"/>
      <c r="B3" s="354"/>
      <c r="J3" s="352"/>
      <c r="K3" s="352"/>
    </row>
    <row r="4" spans="1:13" s="1" customFormat="1" ht="34.5" customHeight="1">
      <c r="A4" s="455" t="s">
        <v>889</v>
      </c>
      <c r="B4" s="455"/>
      <c r="C4" s="455"/>
      <c r="D4" s="455"/>
      <c r="E4" s="455"/>
      <c r="F4" s="455"/>
      <c r="G4" s="455"/>
      <c r="H4" s="455"/>
      <c r="I4" s="455"/>
      <c r="J4" s="455"/>
      <c r="K4" s="455"/>
    </row>
    <row r="5" spans="1:13" s="1" customFormat="1" ht="24.75" customHeight="1">
      <c r="D5" s="101"/>
      <c r="E5" s="101"/>
      <c r="G5" s="101"/>
      <c r="H5" s="101"/>
      <c r="J5" s="423" t="s">
        <v>37</v>
      </c>
      <c r="K5" s="423"/>
    </row>
    <row r="6" spans="1:13" s="1" customFormat="1" ht="25.5" customHeight="1">
      <c r="A6" s="427" t="s">
        <v>25</v>
      </c>
      <c r="B6" s="427" t="s">
        <v>26</v>
      </c>
      <c r="C6" s="427" t="s">
        <v>280</v>
      </c>
      <c r="D6" s="427" t="s">
        <v>336</v>
      </c>
      <c r="E6" s="427"/>
      <c r="F6" s="427" t="s">
        <v>281</v>
      </c>
      <c r="G6" s="427" t="s">
        <v>336</v>
      </c>
      <c r="H6" s="427"/>
      <c r="I6" s="427" t="s">
        <v>49</v>
      </c>
      <c r="J6" s="427"/>
      <c r="K6" s="427"/>
    </row>
    <row r="7" spans="1:13" s="1" customFormat="1" ht="37.5" customHeight="1">
      <c r="A7" s="427"/>
      <c r="B7" s="427"/>
      <c r="C7" s="427"/>
      <c r="D7" s="404" t="s">
        <v>47</v>
      </c>
      <c r="E7" s="404" t="s">
        <v>337</v>
      </c>
      <c r="F7" s="427"/>
      <c r="G7" s="404" t="s">
        <v>47</v>
      </c>
      <c r="H7" s="404" t="s">
        <v>337</v>
      </c>
      <c r="I7" s="403" t="s">
        <v>338</v>
      </c>
      <c r="J7" s="404" t="s">
        <v>47</v>
      </c>
      <c r="K7" s="404" t="s">
        <v>337</v>
      </c>
    </row>
    <row r="8" spans="1:13" s="5" customFormat="1" ht="24.75" customHeight="1">
      <c r="A8" s="379"/>
      <c r="B8" s="379" t="s">
        <v>293</v>
      </c>
      <c r="C8" s="254">
        <f>C9+C15+C58</f>
        <v>300680.35499999998</v>
      </c>
      <c r="D8" s="254">
        <f>D9+D15+D58</f>
        <v>271240</v>
      </c>
      <c r="E8" s="254">
        <f>E9+E15+E58</f>
        <v>29440.355000000003</v>
      </c>
      <c r="F8" s="254">
        <f>G8+H8</f>
        <v>448176.940259</v>
      </c>
      <c r="G8" s="254">
        <f>G9+G15+G58</f>
        <v>349995.433181</v>
      </c>
      <c r="H8" s="254">
        <f>H9+H15+H58</f>
        <v>98181.50707800001</v>
      </c>
      <c r="I8" s="254">
        <f t="shared" ref="I8:K11" si="0">F8/C8%</f>
        <v>149.05428066925091</v>
      </c>
      <c r="J8" s="254">
        <f t="shared" si="0"/>
        <v>129.03533150752102</v>
      </c>
      <c r="K8" s="254">
        <f t="shared" si="0"/>
        <v>333.49294557759237</v>
      </c>
    </row>
    <row r="9" spans="1:13" s="5" customFormat="1" ht="24.75" customHeight="1">
      <c r="A9" s="355" t="s">
        <v>51</v>
      </c>
      <c r="B9" s="212" t="s">
        <v>339</v>
      </c>
      <c r="C9" s="212">
        <f>D9+E9</f>
        <v>300680.35499999998</v>
      </c>
      <c r="D9" s="212">
        <f>D10+D11</f>
        <v>271240</v>
      </c>
      <c r="E9" s="212">
        <f>E10+E11</f>
        <v>29440.355000000003</v>
      </c>
      <c r="F9" s="254">
        <f t="shared" ref="F9:F10" si="1">G9+H9</f>
        <v>309279.98894700001</v>
      </c>
      <c r="G9" s="212">
        <f>G10+G11</f>
        <v>237413.88755300001</v>
      </c>
      <c r="H9" s="212">
        <f>H10+H11</f>
        <v>71866.101393999998</v>
      </c>
      <c r="I9" s="254">
        <f t="shared" si="0"/>
        <v>102.86005846540924</v>
      </c>
      <c r="J9" s="254">
        <f t="shared" si="0"/>
        <v>87.529084041070632</v>
      </c>
      <c r="K9" s="254">
        <f t="shared" si="0"/>
        <v>244.10745520561821</v>
      </c>
    </row>
    <row r="10" spans="1:13" s="5" customFormat="1" ht="24.75" customHeight="1">
      <c r="A10" s="355" t="s">
        <v>69</v>
      </c>
      <c r="B10" s="212" t="s">
        <v>104</v>
      </c>
      <c r="C10" s="212">
        <f>D10+E10</f>
        <v>20200</v>
      </c>
      <c r="D10" s="212">
        <f>'Thuyet minh biểu 03'!E11</f>
        <v>19700</v>
      </c>
      <c r="E10" s="212">
        <f>'Thuyet minh biểu 03'!F11</f>
        <v>500</v>
      </c>
      <c r="F10" s="254">
        <f t="shared" si="1"/>
        <v>107822.54052899999</v>
      </c>
      <c r="G10" s="212">
        <f>104551.61813-32902.098435</f>
        <v>71649.519694999995</v>
      </c>
      <c r="H10" s="212">
        <f>57339.912634-21166.8918</f>
        <v>36173.020833999995</v>
      </c>
      <c r="I10" s="254">
        <f t="shared" si="0"/>
        <v>533.77495311386133</v>
      </c>
      <c r="J10" s="254">
        <f t="shared" si="0"/>
        <v>363.70314565989844</v>
      </c>
      <c r="K10" s="254">
        <f t="shared" si="0"/>
        <v>7234.6041667999989</v>
      </c>
    </row>
    <row r="11" spans="1:13" s="5" customFormat="1" ht="24.75" customHeight="1">
      <c r="A11" s="355" t="s">
        <v>77</v>
      </c>
      <c r="B11" s="212" t="s">
        <v>888</v>
      </c>
      <c r="C11" s="212">
        <f>D11+E11</f>
        <v>280480.35499999998</v>
      </c>
      <c r="D11" s="212">
        <f>'Thuyet minh biểu 03'!E18</f>
        <v>251540</v>
      </c>
      <c r="E11" s="212">
        <f>'Thuyet minh biểu 03'!F18</f>
        <v>28940.355000000003</v>
      </c>
      <c r="F11" s="212">
        <f>G11+H11</f>
        <v>201457.44841800001</v>
      </c>
      <c r="G11" s="212">
        <v>165764.36785800001</v>
      </c>
      <c r="H11" s="212">
        <v>35693.080560000002</v>
      </c>
      <c r="I11" s="212">
        <f t="shared" si="0"/>
        <v>71.825867597037245</v>
      </c>
      <c r="J11" s="212">
        <f t="shared" si="0"/>
        <v>65.899804348413767</v>
      </c>
      <c r="K11" s="212">
        <f t="shared" si="0"/>
        <v>123.33325061147313</v>
      </c>
    </row>
    <row r="12" spans="1:13" s="1" customFormat="1" ht="24.75" customHeight="1">
      <c r="A12" s="380"/>
      <c r="B12" s="215" t="s">
        <v>323</v>
      </c>
      <c r="C12" s="215"/>
      <c r="D12" s="215"/>
      <c r="E12" s="215"/>
      <c r="F12" s="215"/>
      <c r="G12" s="215"/>
      <c r="H12" s="215"/>
      <c r="I12" s="215"/>
      <c r="J12" s="215"/>
      <c r="K12" s="215"/>
    </row>
    <row r="13" spans="1:13" s="1" customFormat="1" ht="24.75" customHeight="1">
      <c r="A13" s="90" t="s">
        <v>54</v>
      </c>
      <c r="B13" s="72" t="s">
        <v>321</v>
      </c>
      <c r="C13" s="72">
        <f>D13+E13</f>
        <v>122733.34299999999</v>
      </c>
      <c r="D13" s="72">
        <f>'Thuyet minh biểu 03'!D26</f>
        <v>122733.34299999999</v>
      </c>
      <c r="E13" s="72"/>
      <c r="F13" s="72">
        <f>G13+H13</f>
        <v>82934.079684000055</v>
      </c>
      <c r="G13" s="72">
        <f>'Thuyet minh biểu 03'!H26-687.165</f>
        <v>82715.688684000052</v>
      </c>
      <c r="H13" s="72">
        <f>'Thuyet minh biểu 03'!I26</f>
        <v>218.39099999999999</v>
      </c>
      <c r="I13" s="72"/>
      <c r="J13" s="72"/>
      <c r="K13" s="72"/>
    </row>
    <row r="14" spans="1:13" s="1" customFormat="1" ht="24.75" customHeight="1">
      <c r="A14" s="90" t="s">
        <v>54</v>
      </c>
      <c r="B14" s="72" t="s">
        <v>322</v>
      </c>
      <c r="C14" s="72"/>
      <c r="D14" s="72"/>
      <c r="E14" s="72"/>
      <c r="F14" s="72"/>
      <c r="G14" s="72"/>
      <c r="H14" s="72"/>
      <c r="I14" s="72"/>
      <c r="J14" s="72"/>
      <c r="K14" s="72"/>
    </row>
    <row r="15" spans="1:13" s="5" customFormat="1" ht="24.75" customHeight="1">
      <c r="A15" s="355" t="s">
        <v>79</v>
      </c>
      <c r="B15" s="212" t="s">
        <v>324</v>
      </c>
      <c r="C15" s="212"/>
      <c r="D15" s="212"/>
      <c r="E15" s="212"/>
      <c r="F15" s="212">
        <f>F16+F21</f>
        <v>75481.307240000009</v>
      </c>
      <c r="G15" s="212">
        <f t="shared" ref="G15" si="2">G16+G21</f>
        <v>51465.866440000005</v>
      </c>
      <c r="H15" s="212">
        <f>H16+H21</f>
        <v>24015.440800000004</v>
      </c>
      <c r="I15" s="212"/>
      <c r="J15" s="212"/>
      <c r="K15" s="212"/>
      <c r="L15" s="113"/>
      <c r="M15" s="113"/>
    </row>
    <row r="16" spans="1:13" s="5" customFormat="1" ht="24.75" customHeight="1">
      <c r="A16" s="355" t="s">
        <v>69</v>
      </c>
      <c r="B16" s="212" t="s">
        <v>298</v>
      </c>
      <c r="C16" s="212"/>
      <c r="D16" s="212"/>
      <c r="E16" s="212"/>
      <c r="F16" s="212">
        <f>F17+F18+F19+F20</f>
        <v>2797.9440000000004</v>
      </c>
      <c r="G16" s="212">
        <f t="shared" ref="G16:H16" si="3">G17+G18+G19+G20</f>
        <v>802.99300000000005</v>
      </c>
      <c r="H16" s="212">
        <f t="shared" si="3"/>
        <v>1994.951</v>
      </c>
      <c r="I16" s="212"/>
      <c r="J16" s="212"/>
      <c r="K16" s="212"/>
    </row>
    <row r="17" spans="1:11" s="5" customFormat="1" ht="24.75" customHeight="1">
      <c r="A17" s="383">
        <v>1</v>
      </c>
      <c r="B17" s="214" t="s">
        <v>877</v>
      </c>
      <c r="C17" s="214"/>
      <c r="D17" s="214"/>
      <c r="E17" s="214"/>
      <c r="F17" s="214">
        <f>G17+H17</f>
        <v>2142.7910000000002</v>
      </c>
      <c r="G17" s="214">
        <f>72.24+90</f>
        <v>162.24</v>
      </c>
      <c r="H17" s="214">
        <f>2070.551-90</f>
        <v>1980.5509999999999</v>
      </c>
      <c r="I17" s="214"/>
      <c r="J17" s="214"/>
      <c r="K17" s="214"/>
    </row>
    <row r="18" spans="1:11" s="5" customFormat="1" ht="24.75" customHeight="1">
      <c r="A18" s="384">
        <v>2</v>
      </c>
      <c r="B18" s="373" t="s">
        <v>878</v>
      </c>
      <c r="C18" s="373"/>
      <c r="D18" s="373"/>
      <c r="E18" s="373"/>
      <c r="F18" s="373">
        <f t="shared" ref="F18:F20" si="4">G18+H18</f>
        <v>34</v>
      </c>
      <c r="G18" s="373">
        <v>34</v>
      </c>
      <c r="H18" s="373"/>
      <c r="I18" s="373"/>
      <c r="J18" s="373"/>
      <c r="K18" s="373"/>
    </row>
    <row r="19" spans="1:11" s="5" customFormat="1" ht="45.75" customHeight="1">
      <c r="A19" s="384">
        <v>3</v>
      </c>
      <c r="B19" s="373" t="s">
        <v>879</v>
      </c>
      <c r="C19" s="373"/>
      <c r="D19" s="373"/>
      <c r="E19" s="373"/>
      <c r="F19" s="373">
        <f t="shared" si="4"/>
        <v>33</v>
      </c>
      <c r="G19" s="373">
        <v>18.600000000000001</v>
      </c>
      <c r="H19" s="373">
        <v>14.4</v>
      </c>
      <c r="I19" s="373"/>
      <c r="J19" s="373"/>
      <c r="K19" s="373"/>
    </row>
    <row r="20" spans="1:11" s="5" customFormat="1" ht="24.75" customHeight="1">
      <c r="A20" s="381">
        <v>4</v>
      </c>
      <c r="B20" s="375" t="s">
        <v>880</v>
      </c>
      <c r="C20" s="375"/>
      <c r="D20" s="375"/>
      <c r="E20" s="375"/>
      <c r="F20" s="375">
        <f t="shared" si="4"/>
        <v>588.15300000000002</v>
      </c>
      <c r="G20" s="375">
        <v>588.15300000000002</v>
      </c>
      <c r="H20" s="375"/>
      <c r="I20" s="375"/>
      <c r="J20" s="375"/>
      <c r="K20" s="375"/>
    </row>
    <row r="21" spans="1:11" s="5" customFormat="1" ht="37.5" customHeight="1">
      <c r="A21" s="355" t="s">
        <v>77</v>
      </c>
      <c r="B21" s="212" t="s">
        <v>881</v>
      </c>
      <c r="C21" s="212"/>
      <c r="D21" s="212"/>
      <c r="E21" s="212"/>
      <c r="F21" s="212">
        <f>G21+H21</f>
        <v>72683.363240000006</v>
      </c>
      <c r="G21" s="212">
        <f>SUM(G22:G57)</f>
        <v>50662.873440000003</v>
      </c>
      <c r="H21" s="212">
        <f>SUM(H22:H57)</f>
        <v>22020.489800000003</v>
      </c>
      <c r="I21" s="212"/>
      <c r="J21" s="212"/>
      <c r="K21" s="212"/>
    </row>
    <row r="22" spans="1:11" s="5" customFormat="1" ht="63" customHeight="1">
      <c r="A22" s="380">
        <v>1</v>
      </c>
      <c r="B22" s="215" t="s">
        <v>632</v>
      </c>
      <c r="C22" s="215"/>
      <c r="D22" s="215"/>
      <c r="E22" s="215"/>
      <c r="F22" s="215">
        <f>G22+H22</f>
        <v>149.6</v>
      </c>
      <c r="G22" s="215">
        <v>149.6</v>
      </c>
      <c r="H22" s="215"/>
      <c r="I22" s="215"/>
      <c r="J22" s="215"/>
      <c r="K22" s="215"/>
    </row>
    <row r="23" spans="1:11" s="5" customFormat="1" ht="63" customHeight="1">
      <c r="A23" s="384">
        <v>2</v>
      </c>
      <c r="B23" s="373" t="s">
        <v>882</v>
      </c>
      <c r="C23" s="373"/>
      <c r="D23" s="373"/>
      <c r="E23" s="373"/>
      <c r="F23" s="373">
        <f t="shared" ref="F23:F58" si="5">G23+H23</f>
        <v>221.74</v>
      </c>
      <c r="G23" s="373">
        <v>221.74</v>
      </c>
      <c r="H23" s="373"/>
      <c r="I23" s="373"/>
      <c r="J23" s="373"/>
      <c r="K23" s="373"/>
    </row>
    <row r="24" spans="1:11" s="5" customFormat="1" ht="39" customHeight="1">
      <c r="A24" s="380">
        <v>3</v>
      </c>
      <c r="B24" s="373" t="s">
        <v>634</v>
      </c>
      <c r="C24" s="373"/>
      <c r="D24" s="373"/>
      <c r="E24" s="373"/>
      <c r="F24" s="373">
        <f t="shared" si="5"/>
        <v>475.8</v>
      </c>
      <c r="G24" s="373">
        <v>475.8</v>
      </c>
      <c r="H24" s="373"/>
      <c r="I24" s="373"/>
      <c r="J24" s="373"/>
      <c r="K24" s="373"/>
    </row>
    <row r="25" spans="1:11" s="5" customFormat="1" ht="50.25" customHeight="1">
      <c r="A25" s="384">
        <v>4</v>
      </c>
      <c r="B25" s="373" t="s">
        <v>635</v>
      </c>
      <c r="C25" s="373"/>
      <c r="D25" s="373"/>
      <c r="E25" s="373"/>
      <c r="F25" s="373">
        <f t="shared" si="5"/>
        <v>1904.27</v>
      </c>
      <c r="G25" s="373">
        <f>1808.359</f>
        <v>1808.3589999999999</v>
      </c>
      <c r="H25" s="373">
        <v>95.911000000000001</v>
      </c>
      <c r="I25" s="373"/>
      <c r="J25" s="373"/>
      <c r="K25" s="373"/>
    </row>
    <row r="26" spans="1:11" s="5" customFormat="1" ht="60" customHeight="1">
      <c r="A26" s="380">
        <v>5</v>
      </c>
      <c r="B26" s="373" t="s">
        <v>638</v>
      </c>
      <c r="C26" s="373"/>
      <c r="D26" s="373"/>
      <c r="E26" s="373"/>
      <c r="F26" s="373">
        <f t="shared" si="5"/>
        <v>744.2</v>
      </c>
      <c r="G26" s="373"/>
      <c r="H26" s="373">
        <v>744.2</v>
      </c>
      <c r="I26" s="373"/>
      <c r="J26" s="373"/>
      <c r="K26" s="373"/>
    </row>
    <row r="27" spans="1:11" s="5" customFormat="1" ht="79.5" customHeight="1">
      <c r="A27" s="384">
        <v>6</v>
      </c>
      <c r="B27" s="373" t="s">
        <v>890</v>
      </c>
      <c r="C27" s="373"/>
      <c r="D27" s="373"/>
      <c r="E27" s="373"/>
      <c r="F27" s="373">
        <f t="shared" si="5"/>
        <v>15</v>
      </c>
      <c r="G27" s="373"/>
      <c r="H27" s="373">
        <v>15</v>
      </c>
      <c r="I27" s="373"/>
      <c r="J27" s="373"/>
      <c r="K27" s="373"/>
    </row>
    <row r="28" spans="1:11" s="5" customFormat="1" ht="63" customHeight="1">
      <c r="A28" s="380">
        <v>7</v>
      </c>
      <c r="B28" s="373" t="s">
        <v>883</v>
      </c>
      <c r="C28" s="373"/>
      <c r="D28" s="373"/>
      <c r="E28" s="373"/>
      <c r="F28" s="373">
        <f t="shared" si="5"/>
        <v>23386.039000000001</v>
      </c>
      <c r="G28" s="373">
        <v>23386.039000000001</v>
      </c>
      <c r="H28" s="373"/>
      <c r="I28" s="373"/>
      <c r="J28" s="373"/>
      <c r="K28" s="373"/>
    </row>
    <row r="29" spans="1:11" s="5" customFormat="1" ht="63" customHeight="1">
      <c r="A29" s="384">
        <v>8</v>
      </c>
      <c r="B29" s="373" t="s">
        <v>642</v>
      </c>
      <c r="C29" s="373"/>
      <c r="D29" s="373"/>
      <c r="E29" s="373"/>
      <c r="F29" s="373">
        <f t="shared" si="5"/>
        <v>87.165000000000006</v>
      </c>
      <c r="G29" s="373">
        <v>87.165000000000006</v>
      </c>
      <c r="H29" s="373"/>
      <c r="I29" s="373"/>
      <c r="J29" s="373"/>
      <c r="K29" s="373"/>
    </row>
    <row r="30" spans="1:11" s="5" customFormat="1" ht="39" customHeight="1">
      <c r="A30" s="380">
        <v>9</v>
      </c>
      <c r="B30" s="373" t="s">
        <v>643</v>
      </c>
      <c r="C30" s="373"/>
      <c r="D30" s="373"/>
      <c r="E30" s="373"/>
      <c r="F30" s="373">
        <f t="shared" si="5"/>
        <v>5489</v>
      </c>
      <c r="G30" s="373">
        <v>5489</v>
      </c>
      <c r="H30" s="373"/>
      <c r="I30" s="373"/>
      <c r="J30" s="373"/>
      <c r="K30" s="373"/>
    </row>
    <row r="31" spans="1:11" s="5" customFormat="1" ht="48.75" customHeight="1">
      <c r="A31" s="384">
        <v>10</v>
      </c>
      <c r="B31" s="373" t="s">
        <v>644</v>
      </c>
      <c r="C31" s="373"/>
      <c r="D31" s="373"/>
      <c r="E31" s="373"/>
      <c r="F31" s="373">
        <f t="shared" si="5"/>
        <v>600</v>
      </c>
      <c r="G31" s="373">
        <v>600</v>
      </c>
      <c r="H31" s="373"/>
      <c r="I31" s="373"/>
      <c r="J31" s="373"/>
      <c r="K31" s="373"/>
    </row>
    <row r="32" spans="1:11" s="5" customFormat="1" ht="60.75" customHeight="1">
      <c r="A32" s="380">
        <v>11</v>
      </c>
      <c r="B32" s="373" t="s">
        <v>646</v>
      </c>
      <c r="C32" s="373"/>
      <c r="D32" s="373"/>
      <c r="E32" s="373"/>
      <c r="F32" s="373">
        <f t="shared" si="5"/>
        <v>9000</v>
      </c>
      <c r="G32" s="373"/>
      <c r="H32" s="373">
        <v>9000</v>
      </c>
      <c r="I32" s="373"/>
      <c r="J32" s="373"/>
      <c r="K32" s="373"/>
    </row>
    <row r="33" spans="1:11" s="5" customFormat="1" ht="38.25" customHeight="1">
      <c r="A33" s="384">
        <v>12</v>
      </c>
      <c r="B33" s="373" t="s">
        <v>650</v>
      </c>
      <c r="C33" s="373"/>
      <c r="D33" s="373"/>
      <c r="E33" s="373"/>
      <c r="F33" s="373">
        <f t="shared" si="5"/>
        <v>1877</v>
      </c>
      <c r="G33" s="373">
        <v>1877</v>
      </c>
      <c r="H33" s="373"/>
      <c r="I33" s="373"/>
      <c r="J33" s="373"/>
      <c r="K33" s="373"/>
    </row>
    <row r="34" spans="1:11" s="5" customFormat="1" ht="48.75" customHeight="1">
      <c r="A34" s="380">
        <v>13</v>
      </c>
      <c r="B34" s="373" t="s">
        <v>652</v>
      </c>
      <c r="C34" s="373"/>
      <c r="D34" s="373"/>
      <c r="E34" s="373"/>
      <c r="F34" s="373">
        <f t="shared" si="5"/>
        <v>598.952</v>
      </c>
      <c r="G34" s="373">
        <v>598.952</v>
      </c>
      <c r="H34" s="373"/>
      <c r="I34" s="373"/>
      <c r="J34" s="373"/>
      <c r="K34" s="373"/>
    </row>
    <row r="35" spans="1:11" s="5" customFormat="1" ht="48.75" customHeight="1">
      <c r="A35" s="384">
        <v>14</v>
      </c>
      <c r="B35" s="373" t="s">
        <v>653</v>
      </c>
      <c r="C35" s="373"/>
      <c r="D35" s="373"/>
      <c r="E35" s="373"/>
      <c r="F35" s="373">
        <f t="shared" si="5"/>
        <v>96.82</v>
      </c>
      <c r="G35" s="373"/>
      <c r="H35" s="373">
        <v>96.82</v>
      </c>
      <c r="I35" s="373"/>
      <c r="J35" s="373"/>
      <c r="K35" s="373"/>
    </row>
    <row r="36" spans="1:11" s="5" customFormat="1" ht="35.25" customHeight="1">
      <c r="A36" s="380">
        <v>15</v>
      </c>
      <c r="B36" s="373" t="s">
        <v>655</v>
      </c>
      <c r="C36" s="373"/>
      <c r="D36" s="373"/>
      <c r="E36" s="373"/>
      <c r="F36" s="373">
        <f t="shared" si="5"/>
        <v>148</v>
      </c>
      <c r="G36" s="373">
        <v>148</v>
      </c>
      <c r="H36" s="373"/>
      <c r="I36" s="373"/>
      <c r="J36" s="373"/>
      <c r="K36" s="373"/>
    </row>
    <row r="37" spans="1:11" s="5" customFormat="1" ht="51.75" customHeight="1">
      <c r="A37" s="384">
        <v>16</v>
      </c>
      <c r="B37" s="373" t="s">
        <v>656</v>
      </c>
      <c r="C37" s="373"/>
      <c r="D37" s="89"/>
      <c r="E37" s="373"/>
      <c r="F37" s="373">
        <f t="shared" si="5"/>
        <v>2540.8150000000001</v>
      </c>
      <c r="G37" s="373">
        <v>2540.8150000000001</v>
      </c>
      <c r="H37" s="373"/>
      <c r="I37" s="373"/>
      <c r="J37" s="373"/>
      <c r="K37" s="373"/>
    </row>
    <row r="38" spans="1:11" s="5" customFormat="1" ht="53.25" customHeight="1">
      <c r="A38" s="380">
        <v>17</v>
      </c>
      <c r="B38" s="373" t="s">
        <v>657</v>
      </c>
      <c r="C38" s="373"/>
      <c r="D38" s="373"/>
      <c r="E38" s="373"/>
      <c r="F38" s="373">
        <f t="shared" si="5"/>
        <v>40</v>
      </c>
      <c r="G38" s="373">
        <v>40</v>
      </c>
      <c r="H38" s="373"/>
      <c r="I38" s="373"/>
      <c r="J38" s="373"/>
      <c r="K38" s="373"/>
    </row>
    <row r="39" spans="1:11" s="5" customFormat="1" ht="51" customHeight="1">
      <c r="A39" s="384">
        <v>18</v>
      </c>
      <c r="B39" s="373" t="s">
        <v>658</v>
      </c>
      <c r="C39" s="373"/>
      <c r="D39" s="373"/>
      <c r="E39" s="373"/>
      <c r="F39" s="373">
        <f t="shared" si="5"/>
        <v>90</v>
      </c>
      <c r="G39" s="373">
        <v>90</v>
      </c>
      <c r="H39" s="373"/>
      <c r="I39" s="373"/>
      <c r="J39" s="373"/>
      <c r="K39" s="373"/>
    </row>
    <row r="40" spans="1:11" s="5" customFormat="1" ht="55.5" customHeight="1">
      <c r="A40" s="380">
        <v>19</v>
      </c>
      <c r="B40" s="373" t="s">
        <v>659</v>
      </c>
      <c r="C40" s="373"/>
      <c r="D40" s="373"/>
      <c r="E40" s="373"/>
      <c r="F40" s="373">
        <f t="shared" si="5"/>
        <v>713.274</v>
      </c>
      <c r="G40" s="373">
        <v>468.28800000000001</v>
      </c>
      <c r="H40" s="373">
        <f>397.736-152.75</f>
        <v>244.98599999999999</v>
      </c>
      <c r="I40" s="373"/>
      <c r="J40" s="373"/>
      <c r="K40" s="373"/>
    </row>
    <row r="41" spans="1:11" s="5" customFormat="1" ht="63.75" customHeight="1">
      <c r="A41" s="384">
        <v>20</v>
      </c>
      <c r="B41" s="373" t="s">
        <v>660</v>
      </c>
      <c r="C41" s="373"/>
      <c r="D41" s="373"/>
      <c r="E41" s="373"/>
      <c r="F41" s="373">
        <f t="shared" si="5"/>
        <v>150.863</v>
      </c>
      <c r="G41" s="373"/>
      <c r="H41" s="373">
        <v>150.863</v>
      </c>
      <c r="I41" s="373"/>
      <c r="J41" s="373"/>
      <c r="K41" s="373"/>
    </row>
    <row r="42" spans="1:11" s="5" customFormat="1" ht="50.25" customHeight="1">
      <c r="A42" s="380">
        <v>21</v>
      </c>
      <c r="B42" s="373" t="s">
        <v>661</v>
      </c>
      <c r="C42" s="373"/>
      <c r="D42" s="373"/>
      <c r="E42" s="373"/>
      <c r="F42" s="373">
        <f t="shared" si="5"/>
        <v>1149</v>
      </c>
      <c r="G42" s="373"/>
      <c r="H42" s="373">
        <v>1149</v>
      </c>
      <c r="I42" s="373"/>
      <c r="J42" s="373"/>
      <c r="K42" s="373"/>
    </row>
    <row r="43" spans="1:11" s="5" customFormat="1" ht="62.25" customHeight="1">
      <c r="A43" s="384">
        <v>22</v>
      </c>
      <c r="B43" s="373" t="s">
        <v>884</v>
      </c>
      <c r="C43" s="373"/>
      <c r="D43" s="373"/>
      <c r="E43" s="373"/>
      <c r="F43" s="373">
        <f t="shared" si="5"/>
        <v>268.286</v>
      </c>
      <c r="G43" s="373"/>
      <c r="H43" s="373">
        <v>268.286</v>
      </c>
      <c r="I43" s="373"/>
      <c r="J43" s="373"/>
      <c r="K43" s="373"/>
    </row>
    <row r="44" spans="1:11" s="5" customFormat="1" ht="51.75" customHeight="1">
      <c r="A44" s="380">
        <v>23</v>
      </c>
      <c r="B44" s="373" t="s">
        <v>664</v>
      </c>
      <c r="C44" s="373"/>
      <c r="D44" s="373"/>
      <c r="E44" s="373"/>
      <c r="F44" s="373">
        <f t="shared" si="5"/>
        <v>100</v>
      </c>
      <c r="G44" s="373"/>
      <c r="H44" s="373">
        <v>100</v>
      </c>
      <c r="I44" s="373"/>
      <c r="J44" s="373"/>
      <c r="K44" s="373"/>
    </row>
    <row r="45" spans="1:11" s="5" customFormat="1" ht="69" customHeight="1">
      <c r="A45" s="384">
        <v>24</v>
      </c>
      <c r="B45" s="373" t="s">
        <v>665</v>
      </c>
      <c r="C45" s="373"/>
      <c r="D45" s="373"/>
      <c r="E45" s="373"/>
      <c r="F45" s="373">
        <f t="shared" si="5"/>
        <v>2883.3150000000001</v>
      </c>
      <c r="G45" s="373">
        <v>2883.3150000000001</v>
      </c>
      <c r="H45" s="373"/>
      <c r="I45" s="373"/>
      <c r="J45" s="373"/>
      <c r="K45" s="373"/>
    </row>
    <row r="46" spans="1:11" s="5" customFormat="1" ht="51.75" customHeight="1">
      <c r="A46" s="380">
        <v>25</v>
      </c>
      <c r="B46" s="373" t="s">
        <v>666</v>
      </c>
      <c r="C46" s="373"/>
      <c r="D46" s="373"/>
      <c r="E46" s="373"/>
      <c r="F46" s="373">
        <f t="shared" si="5"/>
        <v>30</v>
      </c>
      <c r="G46" s="373">
        <v>30</v>
      </c>
      <c r="H46" s="373"/>
      <c r="I46" s="373"/>
      <c r="J46" s="373"/>
      <c r="K46" s="373"/>
    </row>
    <row r="47" spans="1:11" s="5" customFormat="1" ht="69" customHeight="1">
      <c r="A47" s="384">
        <v>26</v>
      </c>
      <c r="B47" s="373" t="s">
        <v>885</v>
      </c>
      <c r="C47" s="373"/>
      <c r="D47" s="373"/>
      <c r="E47" s="373"/>
      <c r="F47" s="373">
        <f t="shared" si="5"/>
        <v>16.2</v>
      </c>
      <c r="G47" s="373">
        <v>16.2</v>
      </c>
      <c r="H47" s="373"/>
      <c r="I47" s="373"/>
      <c r="J47" s="373"/>
      <c r="K47" s="373"/>
    </row>
    <row r="48" spans="1:11" s="5" customFormat="1" ht="51.75" customHeight="1">
      <c r="A48" s="380">
        <v>27</v>
      </c>
      <c r="B48" s="373" t="s">
        <v>886</v>
      </c>
      <c r="C48" s="373"/>
      <c r="D48" s="373"/>
      <c r="E48" s="373"/>
      <c r="F48" s="373">
        <f t="shared" si="5"/>
        <v>5427.8360000000002</v>
      </c>
      <c r="G48" s="373">
        <v>5427.8360000000002</v>
      </c>
      <c r="H48" s="373"/>
      <c r="I48" s="373"/>
      <c r="J48" s="373"/>
      <c r="K48" s="373"/>
    </row>
    <row r="49" spans="1:11" s="5" customFormat="1" ht="56.25" customHeight="1">
      <c r="A49" s="384">
        <v>28</v>
      </c>
      <c r="B49" s="373" t="s">
        <v>887</v>
      </c>
      <c r="C49" s="373"/>
      <c r="D49" s="373"/>
      <c r="E49" s="373"/>
      <c r="F49" s="373">
        <f t="shared" si="5"/>
        <v>8000</v>
      </c>
      <c r="G49" s="373"/>
      <c r="H49" s="373">
        <v>8000</v>
      </c>
      <c r="I49" s="373"/>
      <c r="J49" s="373"/>
      <c r="K49" s="373"/>
    </row>
    <row r="50" spans="1:11" s="5" customFormat="1" ht="43.5" customHeight="1">
      <c r="A50" s="380">
        <v>29</v>
      </c>
      <c r="B50" s="373" t="s">
        <v>672</v>
      </c>
      <c r="C50" s="373"/>
      <c r="D50" s="373"/>
      <c r="E50" s="373"/>
      <c r="F50" s="373">
        <f t="shared" si="5"/>
        <v>53.613</v>
      </c>
      <c r="G50" s="373"/>
      <c r="H50" s="373">
        <v>53.613</v>
      </c>
      <c r="I50" s="373"/>
      <c r="J50" s="373"/>
      <c r="K50" s="373"/>
    </row>
    <row r="51" spans="1:11" s="5" customFormat="1" ht="56.25" customHeight="1">
      <c r="A51" s="384">
        <v>30</v>
      </c>
      <c r="B51" s="373" t="s">
        <v>673</v>
      </c>
      <c r="C51" s="373"/>
      <c r="D51" s="373"/>
      <c r="E51" s="373"/>
      <c r="F51" s="373">
        <f t="shared" si="5"/>
        <v>270</v>
      </c>
      <c r="G51" s="373"/>
      <c r="H51" s="373">
        <v>270</v>
      </c>
      <c r="I51" s="373"/>
      <c r="J51" s="373"/>
      <c r="K51" s="373"/>
    </row>
    <row r="52" spans="1:11" s="5" customFormat="1" ht="35.25" customHeight="1">
      <c r="A52" s="380">
        <v>31</v>
      </c>
      <c r="B52" s="373" t="s">
        <v>674</v>
      </c>
      <c r="C52" s="373"/>
      <c r="D52" s="373"/>
      <c r="E52" s="373"/>
      <c r="F52" s="373">
        <f t="shared" si="5"/>
        <v>378</v>
      </c>
      <c r="G52" s="373"/>
      <c r="H52" s="373">
        <v>378</v>
      </c>
      <c r="I52" s="373"/>
      <c r="J52" s="373"/>
      <c r="K52" s="373"/>
    </row>
    <row r="53" spans="1:11" s="5" customFormat="1" ht="42.75" customHeight="1">
      <c r="A53" s="384">
        <v>32</v>
      </c>
      <c r="B53" s="373" t="s">
        <v>676</v>
      </c>
      <c r="C53" s="373"/>
      <c r="D53" s="373"/>
      <c r="E53" s="373"/>
      <c r="F53" s="373">
        <f t="shared" si="5"/>
        <v>50</v>
      </c>
      <c r="G53" s="373">
        <v>50</v>
      </c>
      <c r="H53" s="373"/>
      <c r="I53" s="373"/>
      <c r="J53" s="373"/>
      <c r="K53" s="373"/>
    </row>
    <row r="54" spans="1:11" s="5" customFormat="1" ht="50.25" customHeight="1">
      <c r="A54" s="380">
        <v>33</v>
      </c>
      <c r="B54" s="373" t="s">
        <v>679</v>
      </c>
      <c r="C54" s="373"/>
      <c r="D54" s="373"/>
      <c r="E54" s="373"/>
      <c r="F54" s="373">
        <f t="shared" si="5"/>
        <v>86.47</v>
      </c>
      <c r="G54" s="373"/>
      <c r="H54" s="373">
        <v>86.47</v>
      </c>
      <c r="I54" s="373"/>
      <c r="J54" s="373"/>
      <c r="K54" s="373"/>
    </row>
    <row r="55" spans="1:11" s="5" customFormat="1" ht="56.25" customHeight="1">
      <c r="A55" s="384">
        <v>34</v>
      </c>
      <c r="B55" s="373" t="s">
        <v>680</v>
      </c>
      <c r="C55" s="373"/>
      <c r="D55" s="373"/>
      <c r="E55" s="373"/>
      <c r="F55" s="373">
        <f t="shared" si="5"/>
        <v>4144.7644399999999</v>
      </c>
      <c r="G55" s="373">
        <v>4144.7644399999999</v>
      </c>
      <c r="H55" s="373"/>
      <c r="I55" s="373"/>
      <c r="J55" s="373"/>
      <c r="K55" s="373"/>
    </row>
    <row r="56" spans="1:11" s="5" customFormat="1" ht="27" customHeight="1">
      <c r="A56" s="380">
        <v>35</v>
      </c>
      <c r="B56" s="373" t="s">
        <v>683</v>
      </c>
      <c r="C56" s="373"/>
      <c r="D56" s="373"/>
      <c r="E56" s="373"/>
      <c r="F56" s="373">
        <f t="shared" si="5"/>
        <v>190</v>
      </c>
      <c r="G56" s="373">
        <v>130</v>
      </c>
      <c r="H56" s="373">
        <v>60</v>
      </c>
      <c r="I56" s="373"/>
      <c r="J56" s="373"/>
      <c r="K56" s="373"/>
    </row>
    <row r="57" spans="1:11" s="5" customFormat="1" ht="84" customHeight="1">
      <c r="A57" s="384">
        <v>36</v>
      </c>
      <c r="B57" s="375" t="s">
        <v>682</v>
      </c>
      <c r="C57" s="375"/>
      <c r="D57" s="375"/>
      <c r="E57" s="375"/>
      <c r="F57" s="375">
        <f t="shared" si="5"/>
        <v>1307.3407999999999</v>
      </c>
      <c r="G57" s="375"/>
      <c r="H57" s="375">
        <v>1307.3407999999999</v>
      </c>
      <c r="I57" s="375"/>
      <c r="J57" s="375"/>
      <c r="K57" s="375"/>
    </row>
    <row r="58" spans="1:11" s="5" customFormat="1" ht="24.75" customHeight="1">
      <c r="A58" s="355" t="s">
        <v>80</v>
      </c>
      <c r="B58" s="212" t="s">
        <v>327</v>
      </c>
      <c r="C58" s="212"/>
      <c r="D58" s="212"/>
      <c r="E58" s="212"/>
      <c r="F58" s="212">
        <f t="shared" si="5"/>
        <v>63415.644072000003</v>
      </c>
      <c r="G58" s="212">
        <f>'Biểu 01'!G12</f>
        <v>61115.679188000002</v>
      </c>
      <c r="H58" s="212">
        <f>'Biểu 01'!H12</f>
        <v>2299.964884</v>
      </c>
      <c r="I58" s="212"/>
      <c r="J58" s="212"/>
      <c r="K58" s="212"/>
    </row>
    <row r="59" spans="1:11" s="1" customFormat="1" ht="24.75" customHeight="1">
      <c r="A59" s="95"/>
    </row>
    <row r="60" spans="1:11" s="1" customFormat="1" ht="24.75" customHeight="1">
      <c r="A60" s="95"/>
      <c r="G60" s="424"/>
      <c r="H60" s="424"/>
      <c r="I60" s="424"/>
      <c r="J60" s="424"/>
      <c r="K60" s="424"/>
    </row>
    <row r="61" spans="1:11" s="1" customFormat="1" ht="24.75" customHeight="1">
      <c r="A61" s="95"/>
      <c r="G61" s="420"/>
      <c r="H61" s="420"/>
      <c r="I61" s="420"/>
      <c r="J61" s="420"/>
      <c r="K61" s="420"/>
    </row>
    <row r="62" spans="1:11" s="1" customFormat="1" ht="24.75" customHeight="1">
      <c r="A62" s="95"/>
    </row>
    <row r="63" spans="1:11" s="1" customFormat="1" ht="24.75" customHeight="1">
      <c r="A63" s="95"/>
    </row>
    <row r="64" spans="1:11" s="1" customFormat="1" ht="24.75" customHeight="1">
      <c r="A64" s="95"/>
    </row>
    <row r="65" spans="1:11" s="1" customFormat="1" ht="24.75" customHeight="1">
      <c r="A65" s="95"/>
      <c r="G65" s="420"/>
      <c r="H65" s="420"/>
      <c r="I65" s="420"/>
      <c r="J65" s="420"/>
      <c r="K65" s="420"/>
    </row>
    <row r="66" spans="1:11" s="1" customFormat="1" ht="24.75" customHeight="1">
      <c r="A66" s="95"/>
    </row>
    <row r="67" spans="1:11" s="1" customFormat="1" ht="24.75" customHeight="1">
      <c r="A67" s="95"/>
    </row>
    <row r="68" spans="1:11" s="1" customFormat="1" ht="24.75" customHeight="1">
      <c r="A68" s="95"/>
    </row>
    <row r="69" spans="1:11" s="1" customFormat="1" ht="24.75" customHeight="1">
      <c r="A69" s="95"/>
    </row>
    <row r="70" spans="1:11" s="1" customFormat="1" ht="24.75" customHeight="1">
      <c r="A70" s="95"/>
    </row>
    <row r="71" spans="1:11" s="1" customFormat="1" ht="24.75" customHeight="1">
      <c r="A71" s="95"/>
    </row>
    <row r="72" spans="1:11" s="1" customFormat="1" ht="24.75" customHeight="1">
      <c r="A72" s="95"/>
    </row>
    <row r="73" spans="1:11" s="1" customFormat="1" ht="24.75" customHeight="1">
      <c r="A73" s="95"/>
    </row>
    <row r="74" spans="1:11" s="1" customFormat="1">
      <c r="A74" s="95"/>
    </row>
    <row r="75" spans="1:11" s="1" customFormat="1">
      <c r="A75" s="95"/>
    </row>
    <row r="76" spans="1:11" s="1" customFormat="1">
      <c r="A76" s="95"/>
    </row>
    <row r="77" spans="1:11" s="1" customFormat="1">
      <c r="A77" s="95"/>
    </row>
    <row r="78" spans="1:11" s="1" customFormat="1">
      <c r="A78" s="95"/>
    </row>
    <row r="79" spans="1:11" s="1" customFormat="1">
      <c r="A79" s="95"/>
    </row>
    <row r="80" spans="1:11" s="1" customFormat="1">
      <c r="A80" s="95"/>
    </row>
    <row r="81" spans="1:1" s="1" customFormat="1">
      <c r="A81" s="95"/>
    </row>
    <row r="82" spans="1:1" s="1" customFormat="1">
      <c r="A82" s="95"/>
    </row>
    <row r="83" spans="1:1" s="1" customFormat="1">
      <c r="A83" s="95"/>
    </row>
    <row r="84" spans="1:1" s="1" customFormat="1">
      <c r="A84" s="95"/>
    </row>
    <row r="85" spans="1:1" s="1" customFormat="1">
      <c r="A85" s="95"/>
    </row>
    <row r="86" spans="1:1" s="1" customFormat="1">
      <c r="A86" s="95"/>
    </row>
    <row r="87" spans="1:1" s="1" customFormat="1">
      <c r="A87" s="95"/>
    </row>
    <row r="88" spans="1:1" s="1" customFormat="1">
      <c r="A88" s="95"/>
    </row>
    <row r="89" spans="1:1" s="1" customFormat="1">
      <c r="A89" s="95"/>
    </row>
    <row r="90" spans="1:1" s="1" customFormat="1">
      <c r="A90" s="95"/>
    </row>
    <row r="91" spans="1:1" s="1" customFormat="1">
      <c r="A91" s="95"/>
    </row>
    <row r="92" spans="1:1" s="1" customFormat="1">
      <c r="A92" s="95"/>
    </row>
    <row r="93" spans="1:1" s="1" customFormat="1">
      <c r="A93" s="95"/>
    </row>
    <row r="94" spans="1:1" s="1" customFormat="1">
      <c r="A94" s="95"/>
    </row>
    <row r="95" spans="1:1" s="1" customFormat="1">
      <c r="A95" s="95"/>
    </row>
    <row r="96" spans="1:1" s="1" customFormat="1">
      <c r="A96" s="95"/>
    </row>
    <row r="97" spans="1:1" s="1" customFormat="1">
      <c r="A97" s="95"/>
    </row>
    <row r="98" spans="1:1" s="1" customFormat="1">
      <c r="A98" s="95"/>
    </row>
    <row r="99" spans="1:1" s="1" customFormat="1">
      <c r="A99" s="95"/>
    </row>
    <row r="100" spans="1:1" s="1" customFormat="1">
      <c r="A100" s="95"/>
    </row>
    <row r="101" spans="1:1" s="1" customFormat="1">
      <c r="A101" s="95"/>
    </row>
    <row r="102" spans="1:1" s="1" customFormat="1">
      <c r="A102" s="95"/>
    </row>
    <row r="103" spans="1:1" s="1" customFormat="1">
      <c r="A103" s="95"/>
    </row>
    <row r="104" spans="1:1" s="1" customFormat="1">
      <c r="A104" s="95"/>
    </row>
    <row r="105" spans="1:1" s="1" customFormat="1">
      <c r="A105" s="95"/>
    </row>
    <row r="106" spans="1:1" s="1" customFormat="1">
      <c r="A106" s="95"/>
    </row>
    <row r="107" spans="1:1" s="1" customFormat="1">
      <c r="A107" s="95"/>
    </row>
    <row r="108" spans="1:1" s="1" customFormat="1">
      <c r="A108" s="95"/>
    </row>
    <row r="109" spans="1:1" s="1" customFormat="1">
      <c r="A109" s="95"/>
    </row>
    <row r="110" spans="1:1" s="1" customFormat="1">
      <c r="A110" s="95"/>
    </row>
    <row r="111" spans="1:1" s="1" customFormat="1">
      <c r="A111" s="95"/>
    </row>
    <row r="112" spans="1:1" s="1" customFormat="1">
      <c r="A112" s="95"/>
    </row>
    <row r="113" spans="1:1" s="1" customFormat="1">
      <c r="A113" s="95"/>
    </row>
    <row r="114" spans="1:1" s="1" customFormat="1">
      <c r="A114" s="95"/>
    </row>
    <row r="115" spans="1:1" s="1" customFormat="1">
      <c r="A115" s="95"/>
    </row>
    <row r="116" spans="1:1" s="1" customFormat="1">
      <c r="A116" s="95"/>
    </row>
    <row r="117" spans="1:1" s="1" customFormat="1">
      <c r="A117" s="95"/>
    </row>
    <row r="118" spans="1:1" s="1" customFormat="1">
      <c r="A118" s="95"/>
    </row>
    <row r="119" spans="1:1" s="1" customFormat="1">
      <c r="A119" s="95"/>
    </row>
    <row r="120" spans="1:1" s="1" customFormat="1">
      <c r="A120" s="95"/>
    </row>
    <row r="121" spans="1:1" s="1" customFormat="1">
      <c r="A121" s="95"/>
    </row>
    <row r="122" spans="1:1" s="1" customFormat="1">
      <c r="A122" s="95"/>
    </row>
    <row r="123" spans="1:1" s="1" customFormat="1">
      <c r="A123" s="95"/>
    </row>
    <row r="124" spans="1:1" s="1" customFormat="1">
      <c r="A124" s="95"/>
    </row>
    <row r="125" spans="1:1" s="1" customFormat="1">
      <c r="A125" s="95"/>
    </row>
    <row r="126" spans="1:1" s="1" customFormat="1">
      <c r="A126" s="95"/>
    </row>
    <row r="127" spans="1:1" s="1" customFormat="1">
      <c r="A127" s="95"/>
    </row>
    <row r="128" spans="1:1" s="1" customFormat="1">
      <c r="A128" s="95"/>
    </row>
    <row r="129" spans="1:1" s="1" customFormat="1">
      <c r="A129" s="95"/>
    </row>
    <row r="130" spans="1:1" s="1" customFormat="1">
      <c r="A130" s="95"/>
    </row>
    <row r="131" spans="1:1" s="1" customFormat="1">
      <c r="A131" s="95"/>
    </row>
    <row r="132" spans="1:1" s="1" customFormat="1">
      <c r="A132" s="95"/>
    </row>
    <row r="133" spans="1:1" s="1" customFormat="1">
      <c r="A133" s="95"/>
    </row>
    <row r="134" spans="1:1" s="1" customFormat="1">
      <c r="A134" s="95"/>
    </row>
    <row r="135" spans="1:1" s="1" customFormat="1"/>
    <row r="136" spans="1:1" s="1" customFormat="1"/>
    <row r="137" spans="1:1" s="1" customFormat="1"/>
    <row r="138" spans="1:1" s="1" customFormat="1"/>
    <row r="139" spans="1:1" s="1" customFormat="1"/>
    <row r="140" spans="1:1" s="1" customFormat="1"/>
    <row r="141" spans="1:1" s="1" customFormat="1"/>
    <row r="142" spans="1:1" s="1" customFormat="1"/>
    <row r="143" spans="1:1" s="1" customFormat="1"/>
    <row r="144" spans="1:1"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sheetData>
  <mergeCells count="15">
    <mergeCell ref="G65:K65"/>
    <mergeCell ref="I6:K6"/>
    <mergeCell ref="G60:K60"/>
    <mergeCell ref="G61:K61"/>
    <mergeCell ref="J1:K1"/>
    <mergeCell ref="A4:K4"/>
    <mergeCell ref="J5:K5"/>
    <mergeCell ref="A6:A7"/>
    <mergeCell ref="B6:B7"/>
    <mergeCell ref="C6:C7"/>
    <mergeCell ref="D6:E6"/>
    <mergeCell ref="F6:F7"/>
    <mergeCell ref="G6:H6"/>
    <mergeCell ref="A1:C1"/>
    <mergeCell ref="A2:C2"/>
  </mergeCells>
  <pageMargins left="0.45" right="0.25" top="0.25" bottom="0.25" header="0.31496062992126" footer="0.118110236220472"/>
  <pageSetup paperSize="9" orientation="landscape"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183"/>
  <sheetViews>
    <sheetView workbookViewId="0">
      <selection activeCell="A2" sqref="A2:C2"/>
    </sheetView>
  </sheetViews>
  <sheetFormatPr defaultColWidth="9.140625" defaultRowHeight="15.75"/>
  <cols>
    <col min="1" max="1" width="6" style="100" customWidth="1"/>
    <col min="2" max="2" width="26.42578125" style="100" customWidth="1"/>
    <col min="3" max="12" width="9.140625" style="100"/>
    <col min="13" max="13" width="8.140625" style="100" customWidth="1"/>
    <col min="14" max="14" width="9.140625" style="100"/>
    <col min="15" max="15" width="10.140625" style="100" customWidth="1"/>
    <col min="16" max="24" width="9.140625" style="100"/>
    <col min="25" max="25" width="8.140625" style="100" customWidth="1"/>
    <col min="26" max="26" width="10.140625" style="100" customWidth="1"/>
    <col min="27" max="35" width="9.140625" style="100"/>
    <col min="36" max="36" width="8.140625" style="100" customWidth="1"/>
    <col min="37" max="16384" width="9.140625" style="100"/>
  </cols>
  <sheetData>
    <row r="1" spans="1:36" s="1" customFormat="1" ht="20.25" customHeight="1">
      <c r="A1" s="426"/>
      <c r="B1" s="426"/>
      <c r="C1" s="426"/>
      <c r="M1" s="422" t="s">
        <v>916</v>
      </c>
      <c r="N1" s="422"/>
      <c r="X1" s="422"/>
      <c r="Y1" s="422"/>
      <c r="AI1" s="422"/>
      <c r="AJ1" s="422"/>
    </row>
    <row r="2" spans="1:36" s="1" customFormat="1" ht="20.25" customHeight="1">
      <c r="A2" s="426"/>
      <c r="B2" s="426"/>
      <c r="C2" s="426"/>
      <c r="M2" s="352"/>
      <c r="N2" s="352"/>
      <c r="X2" s="352"/>
      <c r="Y2" s="352"/>
      <c r="AI2" s="352"/>
      <c r="AJ2" s="352"/>
    </row>
    <row r="3" spans="1:36" s="1" customFormat="1" ht="20.25" customHeight="1">
      <c r="A3" s="376"/>
      <c r="B3" s="376"/>
      <c r="C3" s="376"/>
      <c r="M3" s="377"/>
      <c r="N3" s="377"/>
      <c r="X3" s="377"/>
      <c r="Y3" s="377"/>
      <c r="AI3" s="377"/>
      <c r="AJ3" s="377"/>
    </row>
    <row r="4" spans="1:36" s="1" customFormat="1" ht="20.25" customHeight="1">
      <c r="A4" s="420" t="s">
        <v>909</v>
      </c>
      <c r="B4" s="420"/>
      <c r="C4" s="420"/>
      <c r="D4" s="420"/>
      <c r="E4" s="420"/>
      <c r="F4" s="420"/>
      <c r="G4" s="420"/>
      <c r="H4" s="420"/>
      <c r="I4" s="420"/>
      <c r="J4" s="420"/>
      <c r="K4" s="420"/>
      <c r="L4" s="420"/>
      <c r="M4" s="420"/>
      <c r="N4" s="420"/>
      <c r="O4" s="420" t="s">
        <v>910</v>
      </c>
      <c r="P4" s="420"/>
      <c r="Q4" s="420"/>
      <c r="R4" s="420"/>
      <c r="S4" s="420"/>
      <c r="T4" s="420"/>
      <c r="U4" s="420"/>
      <c r="V4" s="420"/>
      <c r="W4" s="420"/>
      <c r="X4" s="420"/>
      <c r="Y4" s="420"/>
      <c r="Z4" s="420" t="s">
        <v>375</v>
      </c>
      <c r="AA4" s="420"/>
      <c r="AB4" s="420"/>
      <c r="AC4" s="420"/>
      <c r="AD4" s="420"/>
      <c r="AE4" s="420"/>
      <c r="AF4" s="420"/>
      <c r="AG4" s="420"/>
      <c r="AH4" s="420"/>
      <c r="AI4" s="420"/>
      <c r="AJ4" s="420"/>
    </row>
    <row r="5" spans="1:36" s="1" customFormat="1" ht="12" customHeight="1">
      <c r="A5" s="422"/>
      <c r="B5" s="422"/>
      <c r="C5" s="422"/>
      <c r="D5" s="422"/>
      <c r="E5" s="422"/>
      <c r="F5" s="422"/>
      <c r="G5" s="422"/>
      <c r="H5" s="422"/>
      <c r="I5" s="422"/>
      <c r="J5" s="422"/>
      <c r="K5" s="422"/>
      <c r="L5" s="422"/>
      <c r="M5" s="422"/>
      <c r="N5" s="422"/>
      <c r="O5" s="94"/>
      <c r="P5" s="94"/>
      <c r="Q5" s="94"/>
      <c r="R5" s="94"/>
      <c r="S5" s="94"/>
      <c r="T5" s="94"/>
      <c r="U5" s="94"/>
      <c r="V5" s="94"/>
      <c r="W5" s="94"/>
      <c r="X5" s="94"/>
      <c r="Y5" s="94"/>
      <c r="Z5" s="94"/>
      <c r="AA5" s="94"/>
      <c r="AB5" s="94"/>
      <c r="AC5" s="94"/>
      <c r="AD5" s="94"/>
      <c r="AE5" s="94"/>
      <c r="AF5" s="94"/>
      <c r="AG5" s="94"/>
      <c r="AH5" s="94"/>
      <c r="AI5" s="94"/>
      <c r="AJ5" s="94"/>
    </row>
    <row r="6" spans="1:36" s="1" customFormat="1" ht="25.5" customHeight="1">
      <c r="F6" s="478"/>
      <c r="G6" s="478"/>
      <c r="M6" s="479" t="s">
        <v>202</v>
      </c>
      <c r="N6" s="479"/>
      <c r="X6" s="479" t="s">
        <v>202</v>
      </c>
      <c r="Y6" s="479"/>
      <c r="AI6" s="479" t="s">
        <v>202</v>
      </c>
      <c r="AJ6" s="479"/>
    </row>
    <row r="7" spans="1:36" s="1" customFormat="1" ht="24.75" customHeight="1">
      <c r="A7" s="427" t="s">
        <v>25</v>
      </c>
      <c r="B7" s="427" t="s">
        <v>340</v>
      </c>
      <c r="C7" s="427" t="s">
        <v>280</v>
      </c>
      <c r="D7" s="427"/>
      <c r="E7" s="427"/>
      <c r="F7" s="427"/>
      <c r="G7" s="427"/>
      <c r="H7" s="427"/>
      <c r="I7" s="427"/>
      <c r="J7" s="427"/>
      <c r="K7" s="427"/>
      <c r="L7" s="427"/>
      <c r="M7" s="427"/>
      <c r="N7" s="427"/>
      <c r="O7" s="427" t="s">
        <v>281</v>
      </c>
      <c r="P7" s="427"/>
      <c r="Q7" s="427"/>
      <c r="R7" s="427"/>
      <c r="S7" s="427"/>
      <c r="T7" s="427"/>
      <c r="U7" s="427"/>
      <c r="V7" s="427"/>
      <c r="W7" s="427"/>
      <c r="X7" s="427"/>
      <c r="Y7" s="427"/>
      <c r="Z7" s="427" t="s">
        <v>49</v>
      </c>
      <c r="AA7" s="427"/>
      <c r="AB7" s="427"/>
      <c r="AC7" s="427"/>
      <c r="AD7" s="427"/>
      <c r="AE7" s="427"/>
      <c r="AF7" s="427"/>
      <c r="AG7" s="427"/>
      <c r="AH7" s="427"/>
      <c r="AI7" s="427"/>
      <c r="AJ7" s="427"/>
    </row>
    <row r="8" spans="1:36" s="1" customFormat="1" ht="24.75" customHeight="1">
      <c r="A8" s="427"/>
      <c r="B8" s="427"/>
      <c r="C8" s="427" t="s">
        <v>2</v>
      </c>
      <c r="D8" s="427" t="s">
        <v>19</v>
      </c>
      <c r="E8" s="427"/>
      <c r="F8" s="427"/>
      <c r="G8" s="427" t="s">
        <v>20</v>
      </c>
      <c r="H8" s="427"/>
      <c r="I8" s="427"/>
      <c r="J8" s="427" t="s">
        <v>341</v>
      </c>
      <c r="K8" s="427"/>
      <c r="L8" s="427"/>
      <c r="M8" s="429" t="s">
        <v>342</v>
      </c>
      <c r="N8" s="429" t="s">
        <v>23</v>
      </c>
      <c r="O8" s="427" t="s">
        <v>2</v>
      </c>
      <c r="P8" s="427" t="s">
        <v>19</v>
      </c>
      <c r="Q8" s="427"/>
      <c r="R8" s="427"/>
      <c r="S8" s="427" t="s">
        <v>20</v>
      </c>
      <c r="T8" s="427"/>
      <c r="U8" s="427"/>
      <c r="V8" s="427" t="s">
        <v>341</v>
      </c>
      <c r="W8" s="427"/>
      <c r="X8" s="427"/>
      <c r="Y8" s="429" t="s">
        <v>343</v>
      </c>
      <c r="Z8" s="427" t="s">
        <v>2</v>
      </c>
      <c r="AA8" s="427" t="s">
        <v>19</v>
      </c>
      <c r="AB8" s="427"/>
      <c r="AC8" s="427"/>
      <c r="AD8" s="427" t="s">
        <v>20</v>
      </c>
      <c r="AE8" s="427"/>
      <c r="AF8" s="427"/>
      <c r="AG8" s="427" t="s">
        <v>341</v>
      </c>
      <c r="AH8" s="427"/>
      <c r="AI8" s="427"/>
      <c r="AJ8" s="429" t="s">
        <v>343</v>
      </c>
    </row>
    <row r="9" spans="1:36" s="1" customFormat="1" ht="19.5" customHeight="1">
      <c r="A9" s="427"/>
      <c r="B9" s="427"/>
      <c r="C9" s="427"/>
      <c r="D9" s="477" t="s">
        <v>102</v>
      </c>
      <c r="E9" s="477" t="s">
        <v>132</v>
      </c>
      <c r="F9" s="477"/>
      <c r="G9" s="477" t="s">
        <v>102</v>
      </c>
      <c r="H9" s="477" t="s">
        <v>132</v>
      </c>
      <c r="I9" s="477"/>
      <c r="J9" s="477" t="s">
        <v>102</v>
      </c>
      <c r="K9" s="477" t="s">
        <v>132</v>
      </c>
      <c r="L9" s="477"/>
      <c r="M9" s="429"/>
      <c r="N9" s="429"/>
      <c r="O9" s="427"/>
      <c r="P9" s="477" t="s">
        <v>102</v>
      </c>
      <c r="Q9" s="477" t="s">
        <v>132</v>
      </c>
      <c r="R9" s="477"/>
      <c r="S9" s="477" t="s">
        <v>102</v>
      </c>
      <c r="T9" s="477" t="s">
        <v>132</v>
      </c>
      <c r="U9" s="477"/>
      <c r="V9" s="477" t="s">
        <v>102</v>
      </c>
      <c r="W9" s="477" t="s">
        <v>132</v>
      </c>
      <c r="X9" s="477"/>
      <c r="Y9" s="429"/>
      <c r="Z9" s="427"/>
      <c r="AA9" s="477" t="s">
        <v>102</v>
      </c>
      <c r="AB9" s="477" t="s">
        <v>132</v>
      </c>
      <c r="AC9" s="477"/>
      <c r="AD9" s="477" t="s">
        <v>102</v>
      </c>
      <c r="AE9" s="477" t="s">
        <v>132</v>
      </c>
      <c r="AF9" s="477"/>
      <c r="AG9" s="477" t="s">
        <v>102</v>
      </c>
      <c r="AH9" s="477" t="s">
        <v>132</v>
      </c>
      <c r="AI9" s="477"/>
      <c r="AJ9" s="429"/>
    </row>
    <row r="10" spans="1:36" s="1" customFormat="1" ht="42" customHeight="1">
      <c r="A10" s="427"/>
      <c r="B10" s="427"/>
      <c r="C10" s="427"/>
      <c r="D10" s="477"/>
      <c r="E10" s="118" t="s">
        <v>344</v>
      </c>
      <c r="F10" s="118" t="s">
        <v>322</v>
      </c>
      <c r="G10" s="477"/>
      <c r="H10" s="118" t="s">
        <v>344</v>
      </c>
      <c r="I10" s="118" t="s">
        <v>322</v>
      </c>
      <c r="J10" s="477"/>
      <c r="K10" s="118" t="s">
        <v>344</v>
      </c>
      <c r="L10" s="118" t="s">
        <v>322</v>
      </c>
      <c r="M10" s="429"/>
      <c r="N10" s="429"/>
      <c r="O10" s="427"/>
      <c r="P10" s="477"/>
      <c r="Q10" s="118" t="s">
        <v>344</v>
      </c>
      <c r="R10" s="118" t="s">
        <v>322</v>
      </c>
      <c r="S10" s="477"/>
      <c r="T10" s="118" t="s">
        <v>344</v>
      </c>
      <c r="U10" s="118" t="s">
        <v>322</v>
      </c>
      <c r="V10" s="477"/>
      <c r="W10" s="118" t="s">
        <v>344</v>
      </c>
      <c r="X10" s="118" t="s">
        <v>322</v>
      </c>
      <c r="Y10" s="429"/>
      <c r="Z10" s="427"/>
      <c r="AA10" s="477"/>
      <c r="AB10" s="118" t="s">
        <v>344</v>
      </c>
      <c r="AC10" s="118" t="s">
        <v>322</v>
      </c>
      <c r="AD10" s="477"/>
      <c r="AE10" s="118" t="s">
        <v>344</v>
      </c>
      <c r="AF10" s="118" t="s">
        <v>322</v>
      </c>
      <c r="AG10" s="477"/>
      <c r="AH10" s="118" t="s">
        <v>344</v>
      </c>
      <c r="AI10" s="118" t="s">
        <v>322</v>
      </c>
      <c r="AJ10" s="429"/>
    </row>
    <row r="11" spans="1:36" s="1" customFormat="1" ht="24.75" customHeight="1">
      <c r="A11" s="42"/>
      <c r="B11" s="353" t="s">
        <v>238</v>
      </c>
      <c r="C11" s="42">
        <f>SUM(C12:C17)</f>
        <v>29440</v>
      </c>
      <c r="D11" s="42">
        <f t="shared" ref="D11:Y11" si="0">SUM(D12:D17)</f>
        <v>500</v>
      </c>
      <c r="E11" s="42">
        <f t="shared" si="0"/>
        <v>0</v>
      </c>
      <c r="F11" s="42">
        <f t="shared" si="0"/>
        <v>0</v>
      </c>
      <c r="G11" s="42">
        <f t="shared" si="0"/>
        <v>28415.196000000004</v>
      </c>
      <c r="H11" s="42">
        <f t="shared" si="0"/>
        <v>0</v>
      </c>
      <c r="I11" s="42">
        <f t="shared" si="0"/>
        <v>0</v>
      </c>
      <c r="J11" s="42">
        <f t="shared" si="0"/>
        <v>0</v>
      </c>
      <c r="K11" s="42">
        <f t="shared" si="0"/>
        <v>0</v>
      </c>
      <c r="L11" s="42">
        <f t="shared" si="0"/>
        <v>0</v>
      </c>
      <c r="M11" s="42">
        <f t="shared" si="0"/>
        <v>524.80399999999997</v>
      </c>
      <c r="N11" s="42">
        <f t="shared" si="0"/>
        <v>0</v>
      </c>
      <c r="O11" s="42">
        <f t="shared" si="0"/>
        <v>98181.507077999995</v>
      </c>
      <c r="P11" s="42">
        <f t="shared" si="0"/>
        <v>57339.912634000008</v>
      </c>
      <c r="Q11" s="42">
        <f t="shared" si="0"/>
        <v>342.60699999999997</v>
      </c>
      <c r="R11" s="42">
        <f t="shared" si="0"/>
        <v>0</v>
      </c>
      <c r="S11" s="42">
        <f t="shared" si="0"/>
        <v>38527.229560000007</v>
      </c>
      <c r="T11" s="42">
        <f t="shared" si="0"/>
        <v>0</v>
      </c>
      <c r="U11" s="42">
        <f t="shared" si="0"/>
        <v>0</v>
      </c>
      <c r="V11" s="42">
        <f t="shared" si="0"/>
        <v>14.4</v>
      </c>
      <c r="W11" s="42">
        <f t="shared" si="0"/>
        <v>0</v>
      </c>
      <c r="X11" s="42">
        <f t="shared" si="0"/>
        <v>0</v>
      </c>
      <c r="Y11" s="42">
        <f t="shared" si="0"/>
        <v>2299.964884</v>
      </c>
      <c r="Z11" s="42">
        <f>O11/C11%</f>
        <v>333.49696697690217</v>
      </c>
      <c r="AA11" s="42">
        <f>P11/D11%</f>
        <v>11467.982526800002</v>
      </c>
      <c r="AB11" s="42"/>
      <c r="AC11" s="42"/>
      <c r="AD11" s="42">
        <f>S11/G11%</f>
        <v>135.58671057556668</v>
      </c>
      <c r="AE11" s="42"/>
      <c r="AF11" s="42"/>
      <c r="AG11" s="42"/>
      <c r="AH11" s="42"/>
      <c r="AI11" s="42"/>
      <c r="AJ11" s="42"/>
    </row>
    <row r="12" spans="1:36" s="1" customFormat="1" ht="24.75" customHeight="1">
      <c r="A12" s="109">
        <v>1</v>
      </c>
      <c r="B12" s="62" t="s">
        <v>821</v>
      </c>
      <c r="C12" s="62">
        <f>+D12+G12+J12+M12+N12</f>
        <v>4902.6000000000004</v>
      </c>
      <c r="D12" s="62"/>
      <c r="E12" s="62"/>
      <c r="F12" s="62"/>
      <c r="G12" s="62">
        <v>4812.29</v>
      </c>
      <c r="H12" s="62"/>
      <c r="I12" s="62"/>
      <c r="J12" s="398"/>
      <c r="K12" s="62"/>
      <c r="L12" s="62"/>
      <c r="M12" s="62">
        <v>90.31</v>
      </c>
      <c r="N12" s="62"/>
      <c r="O12" s="62">
        <f>P12+S12+V12+Y12</f>
        <v>17488.904239000003</v>
      </c>
      <c r="P12" s="62">
        <v>11780.272000000001</v>
      </c>
      <c r="Q12" s="62"/>
      <c r="R12" s="62"/>
      <c r="S12" s="62">
        <f>5615.922239+90.31</f>
        <v>5706.2322390000008</v>
      </c>
      <c r="T12" s="62"/>
      <c r="U12" s="62"/>
      <c r="V12" s="398">
        <v>2.4</v>
      </c>
      <c r="W12" s="62"/>
      <c r="X12" s="62"/>
      <c r="Y12" s="62"/>
      <c r="Z12" s="114">
        <f t="shared" ref="Z12:Z17" si="1">O12/C12%</f>
        <v>356.7271292579448</v>
      </c>
      <c r="AA12" s="114"/>
      <c r="AB12" s="114"/>
      <c r="AC12" s="114"/>
      <c r="AD12" s="114">
        <f t="shared" ref="AD12:AD17" si="2">S12/G12%</f>
        <v>118.57623374734276</v>
      </c>
      <c r="AE12" s="114"/>
      <c r="AF12" s="114"/>
      <c r="AG12" s="114"/>
      <c r="AH12" s="114"/>
      <c r="AI12" s="114"/>
      <c r="AJ12" s="114"/>
    </row>
    <row r="13" spans="1:36" s="1" customFormat="1" ht="24.75" customHeight="1">
      <c r="A13" s="19">
        <v>2</v>
      </c>
      <c r="B13" s="9" t="s">
        <v>907</v>
      </c>
      <c r="C13" s="9">
        <f>+D13+G13+J13+M13+N13</f>
        <v>4696.2</v>
      </c>
      <c r="D13" s="9"/>
      <c r="E13" s="9"/>
      <c r="F13" s="9"/>
      <c r="G13" s="9">
        <v>4609.3599999999997</v>
      </c>
      <c r="H13" s="9"/>
      <c r="I13" s="9"/>
      <c r="J13" s="9"/>
      <c r="K13" s="9"/>
      <c r="L13" s="9"/>
      <c r="M13" s="9">
        <v>86.84</v>
      </c>
      <c r="N13" s="9"/>
      <c r="O13" s="9">
        <f>P13+S13+V13+Y13</f>
        <v>12624.300793</v>
      </c>
      <c r="P13" s="9">
        <v>5969.643</v>
      </c>
      <c r="Q13" s="9"/>
      <c r="R13" s="9"/>
      <c r="S13" s="9">
        <v>6413.3956589999998</v>
      </c>
      <c r="T13" s="9"/>
      <c r="U13" s="9"/>
      <c r="V13" s="396">
        <v>2.4</v>
      </c>
      <c r="W13" s="9"/>
      <c r="X13" s="9"/>
      <c r="Y13" s="9">
        <v>238.862134</v>
      </c>
      <c r="Z13" s="295">
        <f t="shared" si="1"/>
        <v>268.81948794770244</v>
      </c>
      <c r="AA13" s="295"/>
      <c r="AB13" s="295"/>
      <c r="AC13" s="295"/>
      <c r="AD13" s="295">
        <f t="shared" si="2"/>
        <v>139.13852810368468</v>
      </c>
      <c r="AE13" s="295"/>
      <c r="AF13" s="295"/>
      <c r="AG13" s="295"/>
      <c r="AH13" s="295"/>
      <c r="AI13" s="295"/>
      <c r="AJ13" s="295"/>
    </row>
    <row r="14" spans="1:36" s="1" customFormat="1" ht="24.75" customHeight="1">
      <c r="A14" s="19">
        <v>3</v>
      </c>
      <c r="B14" s="9" t="s">
        <v>823</v>
      </c>
      <c r="C14" s="9">
        <f>+D14+G14+J14+M14+N14</f>
        <v>4935.5</v>
      </c>
      <c r="D14" s="9"/>
      <c r="E14" s="9"/>
      <c r="F14" s="9"/>
      <c r="G14" s="9">
        <v>4855.2460000000001</v>
      </c>
      <c r="H14" s="9"/>
      <c r="I14" s="9"/>
      <c r="J14" s="9"/>
      <c r="K14" s="9"/>
      <c r="L14" s="9"/>
      <c r="M14" s="9">
        <v>80.254000000000005</v>
      </c>
      <c r="N14" s="9"/>
      <c r="O14" s="9">
        <f t="shared" ref="O14:O17" si="3">P14+S14+V14+Y14</f>
        <v>15394.224629999999</v>
      </c>
      <c r="P14" s="9">
        <v>8528.2201339999992</v>
      </c>
      <c r="Q14" s="9"/>
      <c r="R14" s="9"/>
      <c r="S14" s="9">
        <v>6086.1997460000002</v>
      </c>
      <c r="T14" s="9"/>
      <c r="U14" s="9"/>
      <c r="V14" s="396">
        <v>2.4</v>
      </c>
      <c r="W14" s="9"/>
      <c r="X14" s="9"/>
      <c r="Y14" s="9">
        <v>777.40475000000004</v>
      </c>
      <c r="Z14" s="295">
        <f t="shared" si="1"/>
        <v>311.90810718265624</v>
      </c>
      <c r="AA14" s="295"/>
      <c r="AB14" s="295"/>
      <c r="AC14" s="295"/>
      <c r="AD14" s="295">
        <f t="shared" si="2"/>
        <v>125.3530664769612</v>
      </c>
      <c r="AE14" s="295"/>
      <c r="AF14" s="295"/>
      <c r="AG14" s="295"/>
      <c r="AH14" s="295"/>
      <c r="AI14" s="295"/>
      <c r="AJ14" s="295"/>
    </row>
    <row r="15" spans="1:36" s="1" customFormat="1" ht="24.75" customHeight="1">
      <c r="A15" s="294">
        <v>4</v>
      </c>
      <c r="B15" s="295" t="s">
        <v>825</v>
      </c>
      <c r="C15" s="9">
        <f t="shared" ref="C15:C17" si="4">+D15+G15+J15+M15+N15</f>
        <v>4909.3</v>
      </c>
      <c r="D15" s="295"/>
      <c r="E15" s="295"/>
      <c r="F15" s="295"/>
      <c r="G15" s="295">
        <v>4817.8389999999999</v>
      </c>
      <c r="H15" s="295"/>
      <c r="I15" s="295"/>
      <c r="J15" s="295"/>
      <c r="K15" s="295"/>
      <c r="L15" s="295"/>
      <c r="M15" s="295">
        <v>91.460999999999999</v>
      </c>
      <c r="N15" s="295"/>
      <c r="O15" s="9">
        <f t="shared" si="3"/>
        <v>23677.180374000003</v>
      </c>
      <c r="P15" s="295">
        <v>17533.535800000001</v>
      </c>
      <c r="Q15" s="295">
        <v>249.61199999999999</v>
      </c>
      <c r="R15" s="295"/>
      <c r="S15" s="295">
        <v>6141.2445740000003</v>
      </c>
      <c r="T15" s="295"/>
      <c r="U15" s="295"/>
      <c r="V15" s="397">
        <v>2.4</v>
      </c>
      <c r="W15" s="295"/>
      <c r="X15" s="295"/>
      <c r="Y15" s="295"/>
      <c r="Z15" s="295">
        <f t="shared" si="1"/>
        <v>482.29239146110444</v>
      </c>
      <c r="AA15" s="295"/>
      <c r="AB15" s="295"/>
      <c r="AC15" s="295"/>
      <c r="AD15" s="295">
        <f t="shared" si="2"/>
        <v>127.46886257510889</v>
      </c>
      <c r="AE15" s="295"/>
      <c r="AF15" s="295"/>
      <c r="AG15" s="295"/>
      <c r="AH15" s="295"/>
      <c r="AI15" s="295"/>
      <c r="AJ15" s="295"/>
    </row>
    <row r="16" spans="1:36" s="1" customFormat="1" ht="24.75" customHeight="1">
      <c r="A16" s="19">
        <v>5</v>
      </c>
      <c r="B16" s="9" t="s">
        <v>822</v>
      </c>
      <c r="C16" s="9">
        <f t="shared" si="4"/>
        <v>4806.3999999999996</v>
      </c>
      <c r="D16" s="9"/>
      <c r="E16" s="9"/>
      <c r="F16" s="9"/>
      <c r="G16" s="9">
        <v>4716.7749999999996</v>
      </c>
      <c r="H16" s="9"/>
      <c r="I16" s="9"/>
      <c r="J16" s="9"/>
      <c r="K16" s="9"/>
      <c r="L16" s="9"/>
      <c r="M16" s="9">
        <v>89.625</v>
      </c>
      <c r="N16" s="9"/>
      <c r="O16" s="9">
        <f t="shared" si="3"/>
        <v>16003.376292000001</v>
      </c>
      <c r="P16" s="9">
        <v>8085.1767</v>
      </c>
      <c r="Q16" s="9">
        <v>50</v>
      </c>
      <c r="R16" s="9"/>
      <c r="S16" s="9">
        <v>7403.5455920000004</v>
      </c>
      <c r="T16" s="9"/>
      <c r="U16" s="9"/>
      <c r="V16" s="396">
        <v>2.4</v>
      </c>
      <c r="W16" s="9"/>
      <c r="X16" s="9"/>
      <c r="Y16" s="9">
        <v>512.25400000000002</v>
      </c>
      <c r="Z16" s="295">
        <f t="shared" si="1"/>
        <v>332.95972644806932</v>
      </c>
      <c r="AA16" s="295"/>
      <c r="AB16" s="295"/>
      <c r="AC16" s="295"/>
      <c r="AD16" s="295">
        <f t="shared" si="2"/>
        <v>156.96202579092707</v>
      </c>
      <c r="AE16" s="295"/>
      <c r="AF16" s="295"/>
      <c r="AG16" s="295"/>
      <c r="AH16" s="295"/>
      <c r="AI16" s="295"/>
      <c r="AJ16" s="295"/>
    </row>
    <row r="17" spans="1:36" s="1" customFormat="1" ht="24.75" customHeight="1">
      <c r="A17" s="20">
        <v>6</v>
      </c>
      <c r="B17" s="11" t="s">
        <v>908</v>
      </c>
      <c r="C17" s="335">
        <f t="shared" si="4"/>
        <v>5190</v>
      </c>
      <c r="D17" s="11">
        <v>500</v>
      </c>
      <c r="E17" s="11"/>
      <c r="F17" s="11"/>
      <c r="G17" s="11">
        <v>4603.6859999999997</v>
      </c>
      <c r="H17" s="11"/>
      <c r="I17" s="11"/>
      <c r="J17" s="11"/>
      <c r="K17" s="11"/>
      <c r="L17" s="11"/>
      <c r="M17" s="11">
        <v>86.313999999999993</v>
      </c>
      <c r="N17" s="11"/>
      <c r="O17" s="335">
        <f t="shared" si="3"/>
        <v>12993.520749999998</v>
      </c>
      <c r="P17" s="335">
        <v>5443.0649999999996</v>
      </c>
      <c r="Q17" s="335">
        <v>42.994999999999997</v>
      </c>
      <c r="R17" s="335"/>
      <c r="S17" s="335">
        <v>6776.61175</v>
      </c>
      <c r="T17" s="335"/>
      <c r="U17" s="335"/>
      <c r="V17" s="335">
        <v>2.4</v>
      </c>
      <c r="W17" s="335"/>
      <c r="X17" s="335"/>
      <c r="Y17" s="335">
        <v>771.44399999999996</v>
      </c>
      <c r="Z17" s="111">
        <f t="shared" si="1"/>
        <v>250.35685452793831</v>
      </c>
      <c r="AA17" s="111">
        <f t="shared" ref="AA17" si="5">P17/D17%</f>
        <v>1088.6129999999998</v>
      </c>
      <c r="AB17" s="111"/>
      <c r="AC17" s="111"/>
      <c r="AD17" s="111">
        <f t="shared" si="2"/>
        <v>147.19969498354146</v>
      </c>
      <c r="AE17" s="111"/>
      <c r="AF17" s="111"/>
      <c r="AG17" s="111"/>
      <c r="AH17" s="111"/>
      <c r="AI17" s="111"/>
      <c r="AJ17" s="111"/>
    </row>
    <row r="18" spans="1:36" s="1" customFormat="1" ht="24.75" customHeight="1"/>
    <row r="19" spans="1:36" s="1" customFormat="1" ht="24.75" customHeight="1">
      <c r="O19" s="428"/>
      <c r="P19" s="428"/>
    </row>
    <row r="20" spans="1:36" s="1" customFormat="1" ht="24.75" customHeight="1"/>
    <row r="21" spans="1:36" s="1" customFormat="1"/>
    <row r="22" spans="1:36" s="1" customFormat="1"/>
    <row r="23" spans="1:36" s="1" customFormat="1"/>
    <row r="24" spans="1:36" s="1" customFormat="1"/>
    <row r="25" spans="1:36" s="1" customFormat="1"/>
    <row r="26" spans="1:36" s="1" customFormat="1"/>
    <row r="27" spans="1:36" s="1" customFormat="1"/>
    <row r="28" spans="1:36" s="1" customFormat="1"/>
    <row r="29" spans="1:36" s="1" customFormat="1"/>
    <row r="30" spans="1:36" s="1" customFormat="1"/>
    <row r="31" spans="1:36" s="1" customFormat="1"/>
    <row r="32" spans="1:36"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sheetData>
  <mergeCells count="53">
    <mergeCell ref="AE9:AF9"/>
    <mergeCell ref="AJ8:AJ10"/>
    <mergeCell ref="K9:L9"/>
    <mergeCell ref="P9:P10"/>
    <mergeCell ref="P8:R8"/>
    <mergeCell ref="S8:U8"/>
    <mergeCell ref="V8:X8"/>
    <mergeCell ref="Y8:Y10"/>
    <mergeCell ref="Z8:Z10"/>
    <mergeCell ref="AH9:AI9"/>
    <mergeCell ref="AG9:AG10"/>
    <mergeCell ref="AG8:AI8"/>
    <mergeCell ref="AI6:AJ6"/>
    <mergeCell ref="A7:A10"/>
    <mergeCell ref="B7:B10"/>
    <mergeCell ref="C7:N7"/>
    <mergeCell ref="O7:Y7"/>
    <mergeCell ref="Z7:AJ7"/>
    <mergeCell ref="C8:C10"/>
    <mergeCell ref="Q9:R9"/>
    <mergeCell ref="S9:S10"/>
    <mergeCell ref="D9:D10"/>
    <mergeCell ref="V9:V10"/>
    <mergeCell ref="D8:F8"/>
    <mergeCell ref="G8:I8"/>
    <mergeCell ref="AA8:AC8"/>
    <mergeCell ref="T9:U9"/>
    <mergeCell ref="J8:L8"/>
    <mergeCell ref="X1:Y1"/>
    <mergeCell ref="E9:F9"/>
    <mergeCell ref="G9:G10"/>
    <mergeCell ref="H9:I9"/>
    <mergeCell ref="J9:J10"/>
    <mergeCell ref="F6:G6"/>
    <mergeCell ref="A5:N5"/>
    <mergeCell ref="M6:N6"/>
    <mergeCell ref="X6:Y6"/>
    <mergeCell ref="O19:P19"/>
    <mergeCell ref="A2:C2"/>
    <mergeCell ref="A1:C1"/>
    <mergeCell ref="AI1:AJ1"/>
    <mergeCell ref="A4:N4"/>
    <mergeCell ref="O4:Y4"/>
    <mergeCell ref="Z4:AJ4"/>
    <mergeCell ref="M8:M10"/>
    <mergeCell ref="N8:N10"/>
    <mergeCell ref="O8:O10"/>
    <mergeCell ref="AD8:AF8"/>
    <mergeCell ref="W9:X9"/>
    <mergeCell ref="AA9:AA10"/>
    <mergeCell ref="AB9:AC9"/>
    <mergeCell ref="AD9:AD10"/>
    <mergeCell ref="M1:N1"/>
  </mergeCells>
  <pageMargins left="0.25" right="0.25" top="0.94488188976377996" bottom="0.35433070866141703" header="0.31496062992126" footer="0.118110236220472"/>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M300"/>
  <sheetViews>
    <sheetView topLeftCell="A16" workbookViewId="0">
      <selection activeCell="B24" sqref="B24"/>
    </sheetView>
  </sheetViews>
  <sheetFormatPr defaultColWidth="9.140625" defaultRowHeight="15.75"/>
  <cols>
    <col min="1" max="1" width="5.85546875" style="1" customWidth="1"/>
    <col min="2" max="2" width="56" style="1" customWidth="1"/>
    <col min="3" max="3" width="11.42578125" style="1" customWidth="1"/>
    <col min="4" max="4" width="11" style="1" customWidth="1"/>
    <col min="5" max="5" width="10.42578125" style="1" customWidth="1"/>
    <col min="6" max="6" width="9.7109375" style="1" customWidth="1"/>
    <col min="7" max="8" width="11.28515625" style="1" customWidth="1"/>
    <col min="9" max="9" width="11" style="1" customWidth="1"/>
    <col min="10" max="10" width="6.85546875" style="1" customWidth="1"/>
    <col min="11" max="11" width="7.140625" style="1" customWidth="1"/>
    <col min="12" max="12" width="32.42578125" style="1" customWidth="1"/>
    <col min="13" max="16384" width="9.140625" style="1"/>
  </cols>
  <sheetData>
    <row r="1" spans="1:12" ht="18.75" customHeight="1">
      <c r="A1" s="426" t="s">
        <v>911</v>
      </c>
      <c r="B1" s="426"/>
      <c r="C1" s="426"/>
      <c r="J1" s="420" t="s">
        <v>130</v>
      </c>
      <c r="K1" s="420"/>
    </row>
    <row r="2" spans="1:12" ht="19.5" customHeight="1">
      <c r="A2" s="426" t="s">
        <v>912</v>
      </c>
      <c r="B2" s="426"/>
      <c r="C2" s="426"/>
      <c r="J2" s="120"/>
      <c r="K2" s="120"/>
    </row>
    <row r="3" spans="1:12" ht="24" customHeight="1">
      <c r="A3" s="432" t="s">
        <v>357</v>
      </c>
      <c r="B3" s="432"/>
      <c r="C3" s="432"/>
      <c r="D3" s="432"/>
      <c r="E3" s="432"/>
      <c r="F3" s="432"/>
      <c r="G3" s="432"/>
      <c r="H3" s="432"/>
      <c r="I3" s="432"/>
      <c r="J3" s="432"/>
      <c r="K3" s="432"/>
    </row>
    <row r="4" spans="1:12" ht="23.25" customHeight="1">
      <c r="I4" s="433" t="s">
        <v>37</v>
      </c>
      <c r="J4" s="423"/>
      <c r="K4" s="423"/>
    </row>
    <row r="5" spans="1:12" ht="27" customHeight="1">
      <c r="A5" s="427" t="s">
        <v>25</v>
      </c>
      <c r="B5" s="427" t="s">
        <v>26</v>
      </c>
      <c r="C5" s="436" t="s">
        <v>43</v>
      </c>
      <c r="D5" s="437"/>
      <c r="E5" s="437"/>
      <c r="F5" s="438"/>
      <c r="G5" s="427" t="s">
        <v>42</v>
      </c>
      <c r="H5" s="427"/>
      <c r="I5" s="427"/>
      <c r="J5" s="427" t="s">
        <v>49</v>
      </c>
      <c r="K5" s="427"/>
    </row>
    <row r="6" spans="1:12" ht="23.25" customHeight="1">
      <c r="A6" s="427"/>
      <c r="B6" s="427"/>
      <c r="C6" s="434" t="s">
        <v>40</v>
      </c>
      <c r="D6" s="434" t="s">
        <v>41</v>
      </c>
      <c r="E6" s="439" t="s">
        <v>132</v>
      </c>
      <c r="F6" s="440"/>
      <c r="G6" s="434" t="s">
        <v>102</v>
      </c>
      <c r="H6" s="434" t="s">
        <v>47</v>
      </c>
      <c r="I6" s="434" t="s">
        <v>48</v>
      </c>
      <c r="J6" s="434" t="s">
        <v>40</v>
      </c>
      <c r="K6" s="434" t="s">
        <v>41</v>
      </c>
    </row>
    <row r="7" spans="1:12" ht="48" customHeight="1">
      <c r="A7" s="427"/>
      <c r="B7" s="427"/>
      <c r="C7" s="435"/>
      <c r="D7" s="435"/>
      <c r="E7" s="105" t="s">
        <v>382</v>
      </c>
      <c r="F7" s="105" t="s">
        <v>383</v>
      </c>
      <c r="G7" s="435"/>
      <c r="H7" s="435"/>
      <c r="I7" s="435"/>
      <c r="J7" s="435"/>
      <c r="K7" s="435"/>
    </row>
    <row r="8" spans="1:12" s="5" customFormat="1" ht="22.5" customHeight="1">
      <c r="A8" s="121" t="s">
        <v>51</v>
      </c>
      <c r="B8" s="110" t="s">
        <v>103</v>
      </c>
      <c r="C8" s="110">
        <f>C9+C17</f>
        <v>300680.35499999998</v>
      </c>
      <c r="D8" s="110">
        <f>E8+F8</f>
        <v>300680.35499999998</v>
      </c>
      <c r="E8" s="110">
        <f>E9+E17</f>
        <v>271240</v>
      </c>
      <c r="F8" s="110">
        <f>F9+F17</f>
        <v>29440.355000000003</v>
      </c>
      <c r="G8" s="110">
        <f>G9+G17+G49</f>
        <v>448176.940259</v>
      </c>
      <c r="H8" s="110">
        <f>H9+H17+H49</f>
        <v>349995.433181</v>
      </c>
      <c r="I8" s="110">
        <f>I9+I17+I49</f>
        <v>98181.50707800001</v>
      </c>
      <c r="J8" s="110">
        <f>G8/C8%</f>
        <v>149.05428066925091</v>
      </c>
      <c r="K8" s="110">
        <f>G8/D8%</f>
        <v>149.05428066925091</v>
      </c>
      <c r="L8" s="112"/>
    </row>
    <row r="9" spans="1:12" s="5" customFormat="1" ht="22.5" customHeight="1">
      <c r="A9" s="121" t="s">
        <v>69</v>
      </c>
      <c r="B9" s="110" t="s">
        <v>104</v>
      </c>
      <c r="C9" s="110">
        <f>C10</f>
        <v>20200</v>
      </c>
      <c r="D9" s="110">
        <f t="shared" ref="D9:D52" si="0">E9+F9</f>
        <v>20200</v>
      </c>
      <c r="E9" s="110">
        <f>E10</f>
        <v>19700</v>
      </c>
      <c r="F9" s="110">
        <f>F10</f>
        <v>500</v>
      </c>
      <c r="G9" s="110">
        <f>G10</f>
        <v>161891.53076400002</v>
      </c>
      <c r="H9" s="110">
        <f>H10</f>
        <v>104551.61813000002</v>
      </c>
      <c r="I9" s="110">
        <f>I10</f>
        <v>57339.912634000008</v>
      </c>
      <c r="J9" s="110">
        <f>G9/C9%</f>
        <v>801.44322160396052</v>
      </c>
      <c r="K9" s="110">
        <f>G9/D9%</f>
        <v>801.44322160396052</v>
      </c>
      <c r="L9" s="113"/>
    </row>
    <row r="10" spans="1:12" ht="22.5" customHeight="1">
      <c r="A10" s="121">
        <v>1</v>
      </c>
      <c r="B10" s="110" t="s">
        <v>108</v>
      </c>
      <c r="C10" s="110">
        <f>19700+500</f>
        <v>20200</v>
      </c>
      <c r="D10" s="110">
        <f t="shared" si="0"/>
        <v>20200</v>
      </c>
      <c r="E10" s="110">
        <f>E11+E13+E14+E16+E15</f>
        <v>19700</v>
      </c>
      <c r="F10" s="110">
        <f>F11+F13+F14+F16+F15</f>
        <v>500</v>
      </c>
      <c r="G10" s="110">
        <f>G11+G13+G14+G16+G12+G15</f>
        <v>161891.53076400002</v>
      </c>
      <c r="H10" s="110">
        <f>H11+H13+H14+H16+H12+H15</f>
        <v>104551.61813000002</v>
      </c>
      <c r="I10" s="110">
        <f>I11+I13+I14+I16+I12+I15</f>
        <v>57339.912634000008</v>
      </c>
      <c r="J10" s="110">
        <f>G10/C10%</f>
        <v>801.44322160396052</v>
      </c>
      <c r="K10" s="110">
        <f>G10/D10%</f>
        <v>801.44322160396052</v>
      </c>
      <c r="L10" s="138">
        <f>G10</f>
        <v>161891.53076400002</v>
      </c>
    </row>
    <row r="11" spans="1:12" ht="22.5" customHeight="1">
      <c r="A11" s="109" t="s">
        <v>54</v>
      </c>
      <c r="B11" s="62" t="s">
        <v>107</v>
      </c>
      <c r="C11" s="35"/>
      <c r="D11" s="114">
        <f t="shared" si="0"/>
        <v>0</v>
      </c>
      <c r="E11" s="62"/>
      <c r="F11" s="62"/>
      <c r="G11" s="62">
        <f>H11+I11</f>
        <v>35580.299130000007</v>
      </c>
      <c r="H11" s="62">
        <v>35237.692130000003</v>
      </c>
      <c r="I11" s="62">
        <v>342.60700000000003</v>
      </c>
      <c r="J11" s="62"/>
      <c r="K11" s="62"/>
    </row>
    <row r="12" spans="1:12" ht="22.5" customHeight="1">
      <c r="A12" s="109" t="s">
        <v>54</v>
      </c>
      <c r="B12" s="9" t="s">
        <v>109</v>
      </c>
      <c r="C12" s="9"/>
      <c r="D12" s="9">
        <f t="shared" si="0"/>
        <v>0</v>
      </c>
      <c r="E12" s="9"/>
      <c r="F12" s="9"/>
      <c r="G12" s="9">
        <f t="shared" ref="G12:G52" si="1">H12+I12</f>
        <v>94.266000000000005</v>
      </c>
      <c r="H12" s="9"/>
      <c r="I12" s="9">
        <v>94.266000000000005</v>
      </c>
      <c r="J12" s="9"/>
      <c r="K12" s="9"/>
    </row>
    <row r="13" spans="1:12" ht="22.5" customHeight="1">
      <c r="A13" s="109" t="s">
        <v>54</v>
      </c>
      <c r="B13" s="9" t="s">
        <v>386</v>
      </c>
      <c r="C13" s="9"/>
      <c r="D13" s="9">
        <f t="shared" si="0"/>
        <v>0</v>
      </c>
      <c r="E13" s="9"/>
      <c r="G13" s="9">
        <f t="shared" si="1"/>
        <v>494.113</v>
      </c>
      <c r="H13" s="9">
        <v>300</v>
      </c>
      <c r="I13" s="9">
        <f>104.113+90</f>
        <v>194.113</v>
      </c>
      <c r="J13" s="9"/>
      <c r="K13" s="9"/>
    </row>
    <row r="14" spans="1:12" ht="22.5" customHeight="1">
      <c r="A14" s="19" t="s">
        <v>54</v>
      </c>
      <c r="B14" s="9" t="s">
        <v>111</v>
      </c>
      <c r="C14" s="9"/>
      <c r="D14" s="9">
        <f t="shared" si="0"/>
        <v>0</v>
      </c>
      <c r="E14" s="9"/>
      <c r="F14" s="9"/>
      <c r="G14" s="9">
        <f t="shared" si="1"/>
        <v>10.48</v>
      </c>
      <c r="H14" s="9">
        <v>10.48</v>
      </c>
      <c r="I14" s="9"/>
      <c r="J14" s="9"/>
      <c r="K14" s="9"/>
    </row>
    <row r="15" spans="1:12" ht="22.5" customHeight="1">
      <c r="A15" s="19" t="s">
        <v>54</v>
      </c>
      <c r="B15" s="9" t="s">
        <v>387</v>
      </c>
      <c r="C15" s="9"/>
      <c r="D15" s="9">
        <f t="shared" si="0"/>
        <v>43</v>
      </c>
      <c r="E15" s="9">
        <v>43</v>
      </c>
      <c r="F15" s="9"/>
      <c r="G15" s="9">
        <f t="shared" si="1"/>
        <v>4030.8980000000001</v>
      </c>
      <c r="H15" s="9">
        <v>1400.5129999999999</v>
      </c>
      <c r="I15" s="9">
        <v>2630.3850000000002</v>
      </c>
      <c r="J15" s="9"/>
      <c r="K15" s="9"/>
    </row>
    <row r="16" spans="1:12" ht="22.5" customHeight="1">
      <c r="A16" s="19" t="s">
        <v>54</v>
      </c>
      <c r="B16" s="9" t="s">
        <v>112</v>
      </c>
      <c r="C16" s="9"/>
      <c r="D16" s="111">
        <f t="shared" si="0"/>
        <v>20157</v>
      </c>
      <c r="E16" s="9">
        <f>177+102+427+94+84+127+146+146+93+60+138+200+976+66+243+303+502+444+127+447+45+660+500+3133+6233+500+2000+1684</f>
        <v>19657</v>
      </c>
      <c r="F16" s="9">
        <v>500</v>
      </c>
      <c r="G16" s="79">
        <f t="shared" si="1"/>
        <v>121681.47463400001</v>
      </c>
      <c r="H16" s="9">
        <v>67602.933000000005</v>
      </c>
      <c r="I16" s="9">
        <v>54078.541634000001</v>
      </c>
      <c r="J16" s="9"/>
      <c r="K16" s="9"/>
    </row>
    <row r="17" spans="1:12" s="5" customFormat="1" ht="22.5" customHeight="1">
      <c r="A17" s="121" t="s">
        <v>77</v>
      </c>
      <c r="B17" s="110" t="s">
        <v>115</v>
      </c>
      <c r="C17" s="110">
        <f>276720+3760.355</f>
        <v>280480.35499999998</v>
      </c>
      <c r="D17" s="110">
        <f t="shared" si="0"/>
        <v>280480.35499999998</v>
      </c>
      <c r="E17" s="110">
        <f>E18+E21+E22+E23+E24+E25+E26+E27+E31+E32+E38+E39+E40+E41+E42+E43+E44+E45+E46+E47+E48</f>
        <v>251540</v>
      </c>
      <c r="F17" s="110">
        <f>F18+F21+F22+F23+F24+F25+F26+F27+F31+F32+F38+F39+F40+F41+F42+F43+F44+F45+F46+F47+F48</f>
        <v>28940.355000000003</v>
      </c>
      <c r="G17" s="110">
        <f>G18+G21+G22+G23+G24+G25+G26+G27+G31+G32</f>
        <v>222869.765423</v>
      </c>
      <c r="H17" s="110">
        <f>H18+H21+H22+H23+H24+H25+H26+H27+H31+H32</f>
        <v>184328.135863</v>
      </c>
      <c r="I17" s="110">
        <f>I18+I21+I22+I23+I24+I25+I26+I27+I31+I32</f>
        <v>38541.629560000001</v>
      </c>
      <c r="J17" s="110">
        <f>G17/C17%</f>
        <v>79.46002686106128</v>
      </c>
      <c r="K17" s="110">
        <f>G17/D17%</f>
        <v>79.46002686106128</v>
      </c>
      <c r="L17" s="113">
        <f>G17</f>
        <v>222869.765423</v>
      </c>
    </row>
    <row r="18" spans="1:12" ht="22.5" customHeight="1">
      <c r="A18" s="109">
        <v>1</v>
      </c>
      <c r="B18" s="62" t="s">
        <v>105</v>
      </c>
      <c r="C18" s="62"/>
      <c r="D18" s="84">
        <f t="shared" si="0"/>
        <v>4177.3209999999999</v>
      </c>
      <c r="E18" s="62">
        <v>2973.654</v>
      </c>
      <c r="F18" s="62">
        <v>1203.6669999999999</v>
      </c>
      <c r="G18" s="62">
        <f t="shared" si="1"/>
        <v>4898.200108</v>
      </c>
      <c r="H18" s="62">
        <v>3667.8290000000002</v>
      </c>
      <c r="I18" s="62">
        <v>1230.371108</v>
      </c>
      <c r="J18" s="62"/>
      <c r="K18" s="117">
        <f t="shared" ref="K18:K47" si="2">G18/D18%</f>
        <v>117.2569718247652</v>
      </c>
      <c r="L18" s="138">
        <f>'Thuyet minh biểu 03'!H18</f>
        <v>184328.135863</v>
      </c>
    </row>
    <row r="19" spans="1:12" ht="22.5" customHeight="1">
      <c r="A19" s="109" t="s">
        <v>54</v>
      </c>
      <c r="B19" s="62" t="s">
        <v>710</v>
      </c>
      <c r="C19" s="62"/>
      <c r="D19" s="84"/>
      <c r="E19" s="62"/>
      <c r="F19" s="62"/>
      <c r="G19" s="62"/>
      <c r="H19" s="62"/>
      <c r="I19" s="62"/>
      <c r="J19" s="62"/>
      <c r="K19" s="84"/>
      <c r="L19" s="138">
        <f>L17-L18</f>
        <v>38541.629560000001</v>
      </c>
    </row>
    <row r="20" spans="1:12" ht="22.5" customHeight="1">
      <c r="A20" s="109"/>
      <c r="B20" s="62"/>
      <c r="C20" s="62"/>
      <c r="D20" s="84"/>
      <c r="E20" s="62"/>
      <c r="F20" s="62"/>
      <c r="G20" s="62"/>
      <c r="H20" s="62"/>
      <c r="I20" s="62"/>
      <c r="J20" s="62"/>
      <c r="K20" s="84"/>
    </row>
    <row r="21" spans="1:12" ht="22.5" customHeight="1">
      <c r="A21" s="19">
        <f>A18+1</f>
        <v>2</v>
      </c>
      <c r="B21" s="9" t="s">
        <v>106</v>
      </c>
      <c r="C21" s="9"/>
      <c r="D21" s="9">
        <f t="shared" si="0"/>
        <v>1456</v>
      </c>
      <c r="E21" s="9">
        <v>1251</v>
      </c>
      <c r="F21" s="9">
        <v>205</v>
      </c>
      <c r="G21" s="9">
        <f t="shared" si="1"/>
        <v>1165.755148</v>
      </c>
      <c r="H21" s="9">
        <v>999.32680000000005</v>
      </c>
      <c r="I21" s="9">
        <v>166.428348</v>
      </c>
      <c r="J21" s="9"/>
      <c r="K21" s="79">
        <f t="shared" si="2"/>
        <v>80.065600824175817</v>
      </c>
    </row>
    <row r="22" spans="1:12" ht="22.5" customHeight="1">
      <c r="A22" s="109">
        <v>3</v>
      </c>
      <c r="B22" s="9" t="s">
        <v>107</v>
      </c>
      <c r="C22" s="9">
        <v>121788</v>
      </c>
      <c r="D22" s="9">
        <f t="shared" si="0"/>
        <v>122733.34299999999</v>
      </c>
      <c r="E22" s="9">
        <v>122733.34299999999</v>
      </c>
      <c r="F22" s="9"/>
      <c r="G22" s="9">
        <f t="shared" si="1"/>
        <v>83269.284683999998</v>
      </c>
      <c r="H22" s="9">
        <v>83050.893683999995</v>
      </c>
      <c r="I22" s="9">
        <v>218.39099999999999</v>
      </c>
      <c r="J22" s="9"/>
      <c r="K22" s="79">
        <f t="shared" si="2"/>
        <v>67.845691031165018</v>
      </c>
    </row>
    <row r="23" spans="1:12" ht="22.5" customHeight="1">
      <c r="A23" s="19">
        <v>4</v>
      </c>
      <c r="B23" s="9" t="s">
        <v>109</v>
      </c>
      <c r="C23" s="9"/>
      <c r="D23" s="9">
        <f t="shared" si="0"/>
        <v>8514.3430000000008</v>
      </c>
      <c r="E23" s="9">
        <v>8514.3430000000008</v>
      </c>
      <c r="F23" s="9"/>
      <c r="G23" s="9">
        <f t="shared" si="1"/>
        <v>13370.1443</v>
      </c>
      <c r="H23" s="9">
        <v>13170.743</v>
      </c>
      <c r="I23" s="9">
        <v>199.40129999999999</v>
      </c>
      <c r="J23" s="9"/>
      <c r="K23" s="79">
        <f t="shared" si="2"/>
        <v>157.03083960794154</v>
      </c>
    </row>
    <row r="24" spans="1:12" ht="22.5" customHeight="1">
      <c r="A24" s="109">
        <v>5</v>
      </c>
      <c r="B24" s="9" t="s">
        <v>388</v>
      </c>
      <c r="C24" s="9"/>
      <c r="D24" s="9">
        <f t="shared" si="0"/>
        <v>3820.498</v>
      </c>
      <c r="E24" s="9">
        <v>2955.018</v>
      </c>
      <c r="F24" s="9">
        <v>865.48</v>
      </c>
      <c r="G24" s="9">
        <f t="shared" si="1"/>
        <v>4416.5168999999996</v>
      </c>
      <c r="H24" s="9">
        <v>3682.2988999999998</v>
      </c>
      <c r="I24" s="9">
        <f>579.873+154.345</f>
        <v>734.21800000000007</v>
      </c>
      <c r="J24" s="9"/>
      <c r="K24" s="79">
        <f t="shared" si="2"/>
        <v>115.60055521557661</v>
      </c>
    </row>
    <row r="25" spans="1:12" ht="22.5" customHeight="1">
      <c r="A25" s="19">
        <v>6</v>
      </c>
      <c r="B25" s="9" t="s">
        <v>111</v>
      </c>
      <c r="C25" s="9"/>
      <c r="D25" s="9">
        <f t="shared" si="0"/>
        <v>19000</v>
      </c>
      <c r="E25" s="9">
        <v>19000</v>
      </c>
      <c r="F25" s="9"/>
      <c r="G25" s="9">
        <f t="shared" si="1"/>
        <v>19092.039000000001</v>
      </c>
      <c r="H25" s="9">
        <v>19092.039000000001</v>
      </c>
      <c r="I25" s="9"/>
      <c r="J25" s="9"/>
      <c r="K25" s="79">
        <f t="shared" si="2"/>
        <v>100.48441578947369</v>
      </c>
    </row>
    <row r="26" spans="1:12" ht="22.5" customHeight="1">
      <c r="A26" s="109">
        <v>7</v>
      </c>
      <c r="B26" s="9" t="s">
        <v>112</v>
      </c>
      <c r="C26" s="9"/>
      <c r="D26" s="9">
        <f t="shared" si="0"/>
        <v>38273.494000000006</v>
      </c>
      <c r="E26" s="9">
        <f>36919.66-99.598</f>
        <v>36820.062000000005</v>
      </c>
      <c r="F26" s="9">
        <v>1453.432</v>
      </c>
      <c r="G26" s="9">
        <f t="shared" si="1"/>
        <v>7802.692779</v>
      </c>
      <c r="H26" s="9">
        <v>4654.7295789999998</v>
      </c>
      <c r="I26" s="9">
        <v>3147.9632000000001</v>
      </c>
      <c r="J26" s="9"/>
      <c r="K26" s="79">
        <f t="shared" si="2"/>
        <v>20.386674859107451</v>
      </c>
    </row>
    <row r="27" spans="1:12" ht="22.5" customHeight="1">
      <c r="A27" s="19">
        <v>8</v>
      </c>
      <c r="B27" s="9" t="s">
        <v>113</v>
      </c>
      <c r="C27" s="9"/>
      <c r="D27" s="9">
        <f t="shared" si="0"/>
        <v>58459.315000000002</v>
      </c>
      <c r="E27" s="9">
        <f>E28+E29+E30</f>
        <v>36679.892</v>
      </c>
      <c r="F27" s="9">
        <v>21779.422999999999</v>
      </c>
      <c r="G27" s="9">
        <f t="shared" si="1"/>
        <v>69643.353203999999</v>
      </c>
      <c r="H27" s="9">
        <v>37989.767999999996</v>
      </c>
      <c r="I27" s="9">
        <f>I28</f>
        <v>31653.585203999999</v>
      </c>
      <c r="J27" s="9"/>
      <c r="K27" s="79">
        <f t="shared" si="2"/>
        <v>119.13131928418935</v>
      </c>
    </row>
    <row r="28" spans="1:12" ht="42.75" customHeight="1">
      <c r="A28" s="19" t="s">
        <v>54</v>
      </c>
      <c r="B28" s="9" t="s">
        <v>390</v>
      </c>
      <c r="C28" s="9"/>
      <c r="D28" s="9">
        <f t="shared" si="0"/>
        <v>30292.892</v>
      </c>
      <c r="E28" s="9">
        <f>30142.892+150</f>
        <v>30292.892</v>
      </c>
      <c r="F28" s="9"/>
      <c r="G28" s="9">
        <f t="shared" si="1"/>
        <v>69643.353203999999</v>
      </c>
      <c r="H28" s="9">
        <v>37989.767999999996</v>
      </c>
      <c r="I28" s="9">
        <v>31653.585203999999</v>
      </c>
      <c r="J28" s="9"/>
      <c r="K28" s="79"/>
    </row>
    <row r="29" spans="1:12" ht="22.5" customHeight="1">
      <c r="A29" s="19" t="s">
        <v>54</v>
      </c>
      <c r="B29" s="9" t="s">
        <v>391</v>
      </c>
      <c r="C29" s="9"/>
      <c r="D29" s="9">
        <f t="shared" si="0"/>
        <v>1887</v>
      </c>
      <c r="E29" s="9">
        <f>3000-1113</f>
        <v>1887</v>
      </c>
      <c r="F29" s="9"/>
      <c r="G29" s="9">
        <f t="shared" si="1"/>
        <v>0</v>
      </c>
      <c r="H29" s="9"/>
      <c r="I29" s="9"/>
      <c r="J29" s="9"/>
      <c r="K29" s="79">
        <f t="shared" si="2"/>
        <v>0</v>
      </c>
    </row>
    <row r="30" spans="1:12" ht="22.5" customHeight="1">
      <c r="A30" s="19" t="s">
        <v>54</v>
      </c>
      <c r="B30" s="9" t="s">
        <v>392</v>
      </c>
      <c r="C30" s="9"/>
      <c r="D30" s="9">
        <f t="shared" si="0"/>
        <v>4500</v>
      </c>
      <c r="E30" s="9">
        <v>4500</v>
      </c>
      <c r="F30" s="9"/>
      <c r="G30" s="9">
        <f t="shared" si="1"/>
        <v>0</v>
      </c>
      <c r="H30" s="9"/>
      <c r="I30" s="9"/>
      <c r="J30" s="9"/>
      <c r="K30" s="79">
        <f t="shared" si="2"/>
        <v>0</v>
      </c>
    </row>
    <row r="31" spans="1:12" ht="22.5" customHeight="1">
      <c r="A31" s="19">
        <f>A27+1</f>
        <v>9</v>
      </c>
      <c r="B31" s="9" t="s">
        <v>114</v>
      </c>
      <c r="C31" s="9"/>
      <c r="D31" s="9">
        <f t="shared" si="0"/>
        <v>12689.904999999999</v>
      </c>
      <c r="E31" s="9">
        <v>10564.540999999999</v>
      </c>
      <c r="F31" s="9">
        <v>2125.364</v>
      </c>
      <c r="G31" s="9">
        <f t="shared" si="1"/>
        <v>16763.367300000002</v>
      </c>
      <c r="H31" s="9">
        <v>15572.0959</v>
      </c>
      <c r="I31" s="9">
        <v>1191.2714000000001</v>
      </c>
      <c r="J31" s="9"/>
      <c r="K31" s="79">
        <f t="shared" si="2"/>
        <v>132.10002202538161</v>
      </c>
    </row>
    <row r="32" spans="1:12" ht="22.5" customHeight="1">
      <c r="A32" s="19">
        <f t="shared" ref="A32" si="3">A31+1</f>
        <v>10</v>
      </c>
      <c r="B32" s="9" t="s">
        <v>116</v>
      </c>
      <c r="C32" s="9"/>
      <c r="D32" s="9">
        <f t="shared" si="0"/>
        <v>5142.4839999999995</v>
      </c>
      <c r="E32" s="9">
        <f>E33+E34+E35+E36+E37</f>
        <v>4359.2979999999998</v>
      </c>
      <c r="F32" s="9">
        <f>F33+F34+F35+F36+F37</f>
        <v>783.18600000000004</v>
      </c>
      <c r="G32" s="9">
        <f t="shared" si="1"/>
        <v>2448.4119999999998</v>
      </c>
      <c r="H32" s="9">
        <v>2448.4119999999998</v>
      </c>
      <c r="I32" s="9"/>
      <c r="J32" s="9"/>
      <c r="K32" s="79">
        <f t="shared" si="2"/>
        <v>47.611465587447626</v>
      </c>
    </row>
    <row r="33" spans="1:11" ht="22.5" customHeight="1">
      <c r="A33" s="19"/>
      <c r="B33" s="9" t="s">
        <v>389</v>
      </c>
      <c r="C33" s="9"/>
      <c r="D33" s="9">
        <f t="shared" si="0"/>
        <v>200</v>
      </c>
      <c r="E33" s="9">
        <v>200</v>
      </c>
      <c r="F33" s="9"/>
      <c r="G33" s="9">
        <f t="shared" si="1"/>
        <v>0</v>
      </c>
      <c r="H33" s="9"/>
      <c r="I33" s="9"/>
      <c r="J33" s="9"/>
      <c r="K33" s="79">
        <f t="shared" si="2"/>
        <v>0</v>
      </c>
    </row>
    <row r="34" spans="1:11" ht="22.5" customHeight="1">
      <c r="A34" s="19"/>
      <c r="B34" s="9" t="s">
        <v>393</v>
      </c>
      <c r="C34" s="9"/>
      <c r="D34" s="9">
        <f t="shared" si="0"/>
        <v>20</v>
      </c>
      <c r="E34" s="9">
        <v>20</v>
      </c>
      <c r="F34" s="9"/>
      <c r="G34" s="9">
        <f t="shared" si="1"/>
        <v>0</v>
      </c>
      <c r="H34" s="9"/>
      <c r="I34" s="9"/>
      <c r="J34" s="9"/>
      <c r="K34" s="79">
        <f t="shared" si="2"/>
        <v>0</v>
      </c>
    </row>
    <row r="35" spans="1:11" ht="22.5" customHeight="1">
      <c r="A35" s="19"/>
      <c r="B35" s="9" t="s">
        <v>394</v>
      </c>
      <c r="C35" s="9"/>
      <c r="D35" s="9">
        <f t="shared" si="0"/>
        <v>250</v>
      </c>
      <c r="E35" s="9">
        <v>250</v>
      </c>
      <c r="F35" s="9"/>
      <c r="G35" s="9">
        <f t="shared" si="1"/>
        <v>0</v>
      </c>
      <c r="H35" s="9"/>
      <c r="I35" s="9"/>
      <c r="J35" s="9"/>
      <c r="K35" s="79">
        <f t="shared" si="2"/>
        <v>0</v>
      </c>
    </row>
    <row r="36" spans="1:11" ht="22.5" customHeight="1">
      <c r="A36" s="19"/>
      <c r="B36" s="9" t="s">
        <v>116</v>
      </c>
      <c r="C36" s="9"/>
      <c r="D36" s="9">
        <f t="shared" si="0"/>
        <v>4172.4839999999995</v>
      </c>
      <c r="E36" s="9">
        <f>2000+1389.298</f>
        <v>3389.2979999999998</v>
      </c>
      <c r="F36" s="9">
        <v>783.18600000000004</v>
      </c>
      <c r="G36" s="9">
        <f t="shared" si="1"/>
        <v>0</v>
      </c>
      <c r="H36" s="9"/>
      <c r="I36" s="9"/>
      <c r="J36" s="9"/>
      <c r="K36" s="79">
        <f t="shared" si="2"/>
        <v>0</v>
      </c>
    </row>
    <row r="37" spans="1:11" ht="22.5" customHeight="1">
      <c r="A37" s="19"/>
      <c r="B37" s="9" t="s">
        <v>395</v>
      </c>
      <c r="C37" s="9"/>
      <c r="D37" s="9">
        <f t="shared" si="0"/>
        <v>500</v>
      </c>
      <c r="E37" s="9">
        <v>500</v>
      </c>
      <c r="F37" s="9"/>
      <c r="G37" s="9">
        <f t="shared" si="1"/>
        <v>0</v>
      </c>
      <c r="H37" s="9"/>
      <c r="I37" s="9"/>
      <c r="J37" s="9"/>
      <c r="K37" s="79">
        <f t="shared" si="2"/>
        <v>0</v>
      </c>
    </row>
    <row r="38" spans="1:11" ht="23.25" customHeight="1">
      <c r="A38" s="19">
        <v>11</v>
      </c>
      <c r="B38" s="9" t="s">
        <v>396</v>
      </c>
      <c r="C38" s="9"/>
      <c r="D38" s="9">
        <f t="shared" si="0"/>
        <v>500</v>
      </c>
      <c r="E38" s="9">
        <v>500</v>
      </c>
      <c r="F38" s="9"/>
      <c r="G38" s="9">
        <f t="shared" si="1"/>
        <v>0</v>
      </c>
      <c r="H38" s="9"/>
      <c r="I38" s="9"/>
      <c r="J38" s="9"/>
      <c r="K38" s="79">
        <f t="shared" si="2"/>
        <v>0</v>
      </c>
    </row>
    <row r="39" spans="1:11" ht="25.5" customHeight="1">
      <c r="A39" s="19">
        <v>12</v>
      </c>
      <c r="B39" s="9" t="s">
        <v>397</v>
      </c>
      <c r="C39" s="9"/>
      <c r="D39" s="9">
        <f t="shared" si="0"/>
        <v>340</v>
      </c>
      <c r="E39" s="9">
        <f>500-160</f>
        <v>340</v>
      </c>
      <c r="F39" s="9"/>
      <c r="G39" s="9">
        <f t="shared" si="1"/>
        <v>0</v>
      </c>
      <c r="H39" s="9"/>
      <c r="I39" s="9"/>
      <c r="J39" s="9"/>
      <c r="K39" s="79">
        <f t="shared" si="2"/>
        <v>0</v>
      </c>
    </row>
    <row r="40" spans="1:11" ht="40.5" customHeight="1">
      <c r="A40" s="19">
        <v>13</v>
      </c>
      <c r="B40" s="9" t="s">
        <v>398</v>
      </c>
      <c r="C40" s="9"/>
      <c r="D40" s="9">
        <f t="shared" si="0"/>
        <v>300</v>
      </c>
      <c r="E40" s="9">
        <v>300</v>
      </c>
      <c r="F40" s="9"/>
      <c r="G40" s="9">
        <f t="shared" si="1"/>
        <v>0</v>
      </c>
      <c r="H40" s="9"/>
      <c r="I40" s="9"/>
      <c r="J40" s="9"/>
      <c r="K40" s="79">
        <f t="shared" si="2"/>
        <v>0</v>
      </c>
    </row>
    <row r="41" spans="1:11" ht="22.5" customHeight="1">
      <c r="A41" s="19">
        <v>14</v>
      </c>
      <c r="B41" s="9" t="s">
        <v>399</v>
      </c>
      <c r="C41" s="9"/>
      <c r="D41" s="9">
        <f t="shared" si="0"/>
        <v>5</v>
      </c>
      <c r="E41" s="9">
        <v>5</v>
      </c>
      <c r="F41" s="9"/>
      <c r="G41" s="9">
        <f t="shared" si="1"/>
        <v>0</v>
      </c>
      <c r="H41" s="9"/>
      <c r="I41" s="9"/>
      <c r="J41" s="9"/>
      <c r="K41" s="79">
        <f t="shared" si="2"/>
        <v>0</v>
      </c>
    </row>
    <row r="42" spans="1:11" ht="22.5" customHeight="1">
      <c r="A42" s="19">
        <v>15</v>
      </c>
      <c r="B42" s="9" t="s">
        <v>400</v>
      </c>
      <c r="C42" s="9"/>
      <c r="D42" s="9">
        <f t="shared" si="0"/>
        <v>28.299999999999997</v>
      </c>
      <c r="E42" s="9">
        <f>150-121.7</f>
        <v>28.299999999999997</v>
      </c>
      <c r="F42" s="9"/>
      <c r="G42" s="9">
        <f t="shared" si="1"/>
        <v>0</v>
      </c>
      <c r="H42" s="9"/>
      <c r="I42" s="9"/>
      <c r="J42" s="9"/>
      <c r="K42" s="79">
        <f t="shared" si="2"/>
        <v>0</v>
      </c>
    </row>
    <row r="43" spans="1:11" ht="22.5" customHeight="1">
      <c r="A43" s="19">
        <v>16</v>
      </c>
      <c r="B43" s="9" t="s">
        <v>401</v>
      </c>
      <c r="C43" s="9"/>
      <c r="D43" s="9">
        <f t="shared" si="0"/>
        <v>144.54900000000001</v>
      </c>
      <c r="E43" s="9">
        <v>144.54900000000001</v>
      </c>
      <c r="F43" s="9"/>
      <c r="G43" s="9">
        <f t="shared" si="1"/>
        <v>0</v>
      </c>
      <c r="H43" s="9"/>
      <c r="I43" s="9"/>
      <c r="J43" s="9"/>
      <c r="K43" s="79">
        <f t="shared" si="2"/>
        <v>0</v>
      </c>
    </row>
    <row r="44" spans="1:11" ht="22.5" customHeight="1">
      <c r="A44" s="19">
        <v>17</v>
      </c>
      <c r="B44" s="9" t="s">
        <v>402</v>
      </c>
      <c r="C44" s="9"/>
      <c r="D44" s="9">
        <f t="shared" si="0"/>
        <v>500</v>
      </c>
      <c r="E44" s="9">
        <v>500</v>
      </c>
      <c r="F44" s="9"/>
      <c r="G44" s="9">
        <f t="shared" si="1"/>
        <v>0</v>
      </c>
      <c r="H44" s="9"/>
      <c r="I44" s="9"/>
      <c r="J44" s="9"/>
      <c r="K44" s="79">
        <f t="shared" si="2"/>
        <v>0</v>
      </c>
    </row>
    <row r="45" spans="1:11" ht="22.5" customHeight="1">
      <c r="A45" s="19">
        <v>18</v>
      </c>
      <c r="B45" s="9" t="s">
        <v>403</v>
      </c>
      <c r="C45" s="9"/>
      <c r="D45" s="9">
        <f t="shared" si="0"/>
        <v>400</v>
      </c>
      <c r="E45" s="9">
        <v>400</v>
      </c>
      <c r="F45" s="9"/>
      <c r="G45" s="9">
        <f t="shared" si="1"/>
        <v>0</v>
      </c>
      <c r="H45" s="9"/>
      <c r="I45" s="9"/>
      <c r="J45" s="9"/>
      <c r="K45" s="79">
        <f t="shared" si="2"/>
        <v>0</v>
      </c>
    </row>
    <row r="46" spans="1:11" ht="38.25" customHeight="1">
      <c r="A46" s="19">
        <v>19</v>
      </c>
      <c r="B46" s="9" t="s">
        <v>404</v>
      </c>
      <c r="C46" s="9"/>
      <c r="D46" s="9">
        <f t="shared" si="0"/>
        <v>200</v>
      </c>
      <c r="E46" s="9">
        <v>200</v>
      </c>
      <c r="F46" s="9"/>
      <c r="G46" s="9">
        <f t="shared" si="1"/>
        <v>0</v>
      </c>
      <c r="H46" s="9"/>
      <c r="I46" s="9"/>
      <c r="J46" s="9"/>
      <c r="K46" s="79">
        <f t="shared" si="2"/>
        <v>0</v>
      </c>
    </row>
    <row r="47" spans="1:11" ht="21" customHeight="1">
      <c r="A47" s="19">
        <v>20</v>
      </c>
      <c r="B47" s="9" t="s">
        <v>405</v>
      </c>
      <c r="C47" s="9"/>
      <c r="D47" s="9">
        <f t="shared" si="0"/>
        <v>30</v>
      </c>
      <c r="E47" s="9">
        <v>30</v>
      </c>
      <c r="F47" s="9"/>
      <c r="G47" s="9">
        <f t="shared" si="1"/>
        <v>0</v>
      </c>
      <c r="H47" s="9"/>
      <c r="I47" s="9"/>
      <c r="J47" s="9"/>
      <c r="K47" s="79">
        <f t="shared" si="2"/>
        <v>0</v>
      </c>
    </row>
    <row r="48" spans="1:11" ht="21" customHeight="1">
      <c r="A48" s="19">
        <v>21</v>
      </c>
      <c r="B48" s="79" t="s">
        <v>406</v>
      </c>
      <c r="C48" s="79">
        <v>3760</v>
      </c>
      <c r="D48" s="79">
        <f t="shared" si="0"/>
        <v>3765.8029999999999</v>
      </c>
      <c r="E48" s="79">
        <v>3241</v>
      </c>
      <c r="F48" s="79">
        <v>524.803</v>
      </c>
      <c r="G48" s="79">
        <f t="shared" si="1"/>
        <v>0</v>
      </c>
      <c r="H48" s="79"/>
      <c r="I48" s="79"/>
      <c r="J48" s="79"/>
      <c r="K48" s="79"/>
    </row>
    <row r="49" spans="1:13" s="5" customFormat="1" ht="22.5" customHeight="1">
      <c r="A49" s="121" t="s">
        <v>78</v>
      </c>
      <c r="B49" s="110" t="s">
        <v>117</v>
      </c>
      <c r="C49" s="110"/>
      <c r="D49" s="110">
        <f t="shared" si="0"/>
        <v>0</v>
      </c>
      <c r="E49" s="110"/>
      <c r="F49" s="110"/>
      <c r="G49" s="110">
        <f t="shared" si="1"/>
        <v>63415.644072000003</v>
      </c>
      <c r="H49" s="110">
        <v>61115.679188000002</v>
      </c>
      <c r="I49" s="110">
        <v>2299.964884</v>
      </c>
      <c r="J49" s="110"/>
      <c r="K49" s="110"/>
      <c r="L49" s="113">
        <f>G49</f>
        <v>63415.644072000003</v>
      </c>
    </row>
    <row r="50" spans="1:13" s="5" customFormat="1" ht="22.5" customHeight="1">
      <c r="A50" s="199" t="s">
        <v>79</v>
      </c>
      <c r="B50" s="110" t="s">
        <v>118</v>
      </c>
      <c r="C50" s="110">
        <f>C51</f>
        <v>25612</v>
      </c>
      <c r="D50" s="110">
        <f t="shared" si="0"/>
        <v>25612</v>
      </c>
      <c r="E50" s="110">
        <f>E51+E52</f>
        <v>25612</v>
      </c>
      <c r="F50" s="110"/>
      <c r="G50" s="110">
        <f t="shared" si="1"/>
        <v>86387.804700000008</v>
      </c>
      <c r="H50" s="110">
        <f>H51+H52</f>
        <v>86387.804700000008</v>
      </c>
      <c r="I50" s="110"/>
      <c r="J50" s="110">
        <f>G50/C50%</f>
        <v>337.29425542714353</v>
      </c>
      <c r="K50" s="110">
        <f>G50/D50%</f>
        <v>337.29425542714353</v>
      </c>
      <c r="L50" s="113">
        <f>H50</f>
        <v>86387.804700000008</v>
      </c>
    </row>
    <row r="51" spans="1:13" s="5" customFormat="1" ht="19.5" customHeight="1">
      <c r="A51" s="122">
        <v>1</v>
      </c>
      <c r="B51" s="84" t="s">
        <v>384</v>
      </c>
      <c r="C51" s="84">
        <v>25612</v>
      </c>
      <c r="D51" s="62">
        <f t="shared" si="0"/>
        <v>25612</v>
      </c>
      <c r="E51" s="84">
        <v>25612</v>
      </c>
      <c r="F51" s="84"/>
      <c r="G51" s="62">
        <f t="shared" si="1"/>
        <v>25512</v>
      </c>
      <c r="H51" s="84">
        <v>25512</v>
      </c>
      <c r="I51" s="84"/>
      <c r="J51" s="84"/>
      <c r="K51" s="84"/>
    </row>
    <row r="52" spans="1:13" s="5" customFormat="1" ht="22.5" customHeight="1">
      <c r="A52" s="78">
        <v>2</v>
      </c>
      <c r="B52" s="79" t="s">
        <v>81</v>
      </c>
      <c r="C52" s="79"/>
      <c r="D52" s="79">
        <f t="shared" si="0"/>
        <v>0</v>
      </c>
      <c r="E52" s="79"/>
      <c r="F52" s="79"/>
      <c r="G52" s="79">
        <f t="shared" si="1"/>
        <v>60875.804700000001</v>
      </c>
      <c r="H52" s="79">
        <v>60875.804700000001</v>
      </c>
      <c r="I52" s="79"/>
      <c r="J52" s="79"/>
      <c r="K52" s="79"/>
    </row>
    <row r="53" spans="1:13" s="5" customFormat="1" ht="22.5" customHeight="1">
      <c r="A53" s="121" t="s">
        <v>80</v>
      </c>
      <c r="B53" s="110" t="s">
        <v>119</v>
      </c>
      <c r="C53" s="110"/>
      <c r="D53" s="110"/>
      <c r="E53" s="110"/>
      <c r="F53" s="110"/>
      <c r="G53" s="110"/>
      <c r="H53" s="110"/>
      <c r="I53" s="110"/>
      <c r="J53" s="110"/>
      <c r="K53" s="110"/>
    </row>
    <row r="54" spans="1:13" ht="22.5" customHeight="1">
      <c r="A54" s="23"/>
      <c r="B54" s="4" t="s">
        <v>120</v>
      </c>
      <c r="C54" s="110">
        <f t="shared" ref="C54:I54" si="4">C50+C8+C53</f>
        <v>326292.35499999998</v>
      </c>
      <c r="D54" s="110">
        <f t="shared" si="4"/>
        <v>326292.35499999998</v>
      </c>
      <c r="E54" s="110">
        <f>E50+E8+E53</f>
        <v>296852</v>
      </c>
      <c r="F54" s="110">
        <f t="shared" si="4"/>
        <v>29440.355000000003</v>
      </c>
      <c r="G54" s="110">
        <f t="shared" si="4"/>
        <v>534564.74495900003</v>
      </c>
      <c r="H54" s="110">
        <f t="shared" si="4"/>
        <v>436383.23788100004</v>
      </c>
      <c r="I54" s="110">
        <f t="shared" si="4"/>
        <v>98181.50707800001</v>
      </c>
      <c r="J54" s="110">
        <f>G54/C54%</f>
        <v>163.82999379774009</v>
      </c>
      <c r="K54" s="110">
        <f>G54/D54%</f>
        <v>163.82999379774009</v>
      </c>
      <c r="L54" s="138">
        <f>G54</f>
        <v>534564.74495900003</v>
      </c>
    </row>
    <row r="55" spans="1:13" ht="19.5" customHeight="1">
      <c r="A55" s="14"/>
      <c r="L55" s="138">
        <f>G49</f>
        <v>63415.644072000003</v>
      </c>
    </row>
    <row r="56" spans="1:13" s="22" customFormat="1" ht="21.75" customHeight="1">
      <c r="A56" s="424" t="s">
        <v>355</v>
      </c>
      <c r="B56" s="424"/>
      <c r="C56" s="424" t="s">
        <v>355</v>
      </c>
      <c r="D56" s="424"/>
      <c r="E56" s="424"/>
      <c r="F56" s="424"/>
      <c r="G56" s="424"/>
      <c r="H56" s="424" t="s">
        <v>355</v>
      </c>
      <c r="I56" s="424"/>
      <c r="J56" s="424"/>
      <c r="K56" s="424"/>
      <c r="L56" s="303">
        <f>G54-G50-G49</f>
        <v>384761.29618700006</v>
      </c>
      <c r="M56" s="34"/>
    </row>
    <row r="57" spans="1:13" s="15" customFormat="1" ht="21.75" customHeight="1">
      <c r="A57" s="420" t="s">
        <v>429</v>
      </c>
      <c r="B57" s="420"/>
      <c r="C57" s="420" t="s">
        <v>84</v>
      </c>
      <c r="D57" s="420"/>
      <c r="E57" s="420"/>
      <c r="F57" s="420"/>
      <c r="G57" s="420"/>
      <c r="H57" s="420" t="s">
        <v>378</v>
      </c>
      <c r="I57" s="420"/>
      <c r="J57" s="420"/>
      <c r="K57" s="420"/>
      <c r="L57" s="113">
        <f>E54-E50+F54</f>
        <v>300680.35499999998</v>
      </c>
      <c r="M57" s="5"/>
    </row>
    <row r="58" spans="1:13" ht="19.5" customHeight="1">
      <c r="A58" s="14"/>
      <c r="H58" s="420" t="s">
        <v>379</v>
      </c>
      <c r="I58" s="420"/>
      <c r="J58" s="420"/>
      <c r="K58" s="420"/>
      <c r="L58" s="1">
        <f>L56/L57%</f>
        <v>127.96356322879826</v>
      </c>
    </row>
    <row r="59" spans="1:13" ht="19.5" customHeight="1">
      <c r="A59" s="14"/>
    </row>
    <row r="60" spans="1:13" ht="19.5" customHeight="1">
      <c r="A60" s="14"/>
    </row>
    <row r="61" spans="1:13" ht="19.5" customHeight="1">
      <c r="A61" s="14"/>
    </row>
    <row r="62" spans="1:13" ht="19.5" customHeight="1">
      <c r="A62" s="14"/>
    </row>
    <row r="63" spans="1:13" ht="19.5" customHeight="1">
      <c r="A63" s="14"/>
      <c r="B63" s="139" t="s">
        <v>428</v>
      </c>
      <c r="D63" s="420" t="s">
        <v>381</v>
      </c>
      <c r="E63" s="420"/>
      <c r="F63" s="420"/>
      <c r="H63" s="420" t="s">
        <v>380</v>
      </c>
      <c r="I63" s="420"/>
      <c r="J63" s="420"/>
      <c r="K63" s="420"/>
    </row>
    <row r="64" spans="1:13" ht="19.5" customHeight="1">
      <c r="A64" s="14"/>
    </row>
    <row r="65" spans="1:1" ht="19.5" customHeight="1">
      <c r="A65" s="14"/>
    </row>
    <row r="66" spans="1:1" ht="19.5" customHeight="1">
      <c r="A66" s="14"/>
    </row>
    <row r="67" spans="1:1" ht="19.5" customHeight="1">
      <c r="A67" s="14"/>
    </row>
    <row r="68" spans="1:1" ht="19.5" customHeight="1">
      <c r="A68" s="14"/>
    </row>
    <row r="69" spans="1:1" ht="19.5" customHeight="1">
      <c r="A69" s="14"/>
    </row>
    <row r="70" spans="1:1" ht="19.5" customHeight="1">
      <c r="A70" s="14"/>
    </row>
    <row r="71" spans="1:1" ht="19.5" customHeight="1">
      <c r="A71" s="14"/>
    </row>
    <row r="72" spans="1:1" ht="19.5" customHeight="1">
      <c r="A72" s="14"/>
    </row>
    <row r="73" spans="1:1" ht="19.5" customHeight="1">
      <c r="A73" s="14"/>
    </row>
    <row r="74" spans="1:1" ht="19.5" customHeight="1">
      <c r="A74" s="14"/>
    </row>
    <row r="75" spans="1:1" ht="19.5" customHeight="1">
      <c r="A75" s="14"/>
    </row>
    <row r="76" spans="1:1" ht="19.5" customHeight="1">
      <c r="A76" s="14"/>
    </row>
    <row r="77" spans="1:1" ht="19.5" customHeight="1">
      <c r="A77" s="14"/>
    </row>
    <row r="78" spans="1:1" ht="19.5" customHeight="1">
      <c r="A78" s="14"/>
    </row>
    <row r="79" spans="1:1" ht="19.5" customHeight="1">
      <c r="A79" s="14"/>
    </row>
    <row r="80" spans="1:1" ht="19.5" customHeight="1">
      <c r="A80" s="14"/>
    </row>
    <row r="81" spans="1:1" ht="19.5" customHeight="1">
      <c r="A81" s="14"/>
    </row>
    <row r="82" spans="1:1" ht="19.5" customHeight="1">
      <c r="A82" s="14"/>
    </row>
    <row r="83" spans="1:1" ht="19.5" customHeight="1">
      <c r="A83" s="14"/>
    </row>
    <row r="84" spans="1:1" ht="19.5" customHeight="1">
      <c r="A84" s="14"/>
    </row>
    <row r="85" spans="1:1" ht="19.5" customHeight="1">
      <c r="A85" s="14"/>
    </row>
    <row r="86" spans="1:1" ht="19.5" customHeight="1">
      <c r="A86" s="14"/>
    </row>
    <row r="87" spans="1:1" ht="19.5" customHeight="1">
      <c r="A87" s="14"/>
    </row>
    <row r="88" spans="1:1" ht="19.5" customHeight="1">
      <c r="A88" s="14"/>
    </row>
    <row r="89" spans="1:1" ht="19.5" customHeight="1">
      <c r="A89" s="14"/>
    </row>
    <row r="90" spans="1:1" ht="19.5" customHeight="1">
      <c r="A90" s="14"/>
    </row>
    <row r="91" spans="1:1" ht="19.5" customHeight="1">
      <c r="A91" s="14"/>
    </row>
    <row r="92" spans="1:1" ht="19.5" customHeight="1">
      <c r="A92" s="14"/>
    </row>
    <row r="93" spans="1:1" ht="19.5" customHeight="1">
      <c r="A93" s="14"/>
    </row>
    <row r="94" spans="1:1" ht="19.5" customHeight="1">
      <c r="A94" s="14"/>
    </row>
    <row r="95" spans="1:1" ht="19.5" customHeight="1">
      <c r="A95" s="14"/>
    </row>
    <row r="96" spans="1:1" ht="19.5" customHeight="1">
      <c r="A96" s="14"/>
    </row>
    <row r="97" spans="1:1" ht="19.5" customHeight="1">
      <c r="A97" s="14"/>
    </row>
    <row r="98" spans="1:1" ht="19.5" customHeight="1">
      <c r="A98" s="14"/>
    </row>
    <row r="99" spans="1:1" ht="19.5" customHeight="1">
      <c r="A99" s="14"/>
    </row>
    <row r="100" spans="1:1" ht="19.5" customHeight="1">
      <c r="A100" s="14"/>
    </row>
    <row r="101" spans="1:1" ht="19.5" customHeight="1">
      <c r="A101" s="14"/>
    </row>
    <row r="102" spans="1:1" ht="19.5" customHeight="1">
      <c r="A102" s="14"/>
    </row>
    <row r="103" spans="1:1" ht="19.5" customHeight="1">
      <c r="A103" s="14"/>
    </row>
    <row r="104" spans="1:1" ht="19.5" customHeight="1">
      <c r="A104" s="14"/>
    </row>
    <row r="105" spans="1:1" ht="19.5" customHeight="1">
      <c r="A105" s="14"/>
    </row>
    <row r="106" spans="1:1" ht="19.5" customHeight="1">
      <c r="A106" s="14"/>
    </row>
    <row r="107" spans="1:1" ht="19.5" customHeight="1">
      <c r="A107" s="14"/>
    </row>
    <row r="108" spans="1:1" ht="19.5" customHeight="1">
      <c r="A108" s="14"/>
    </row>
    <row r="109" spans="1:1" ht="19.5" customHeight="1">
      <c r="A109" s="14"/>
    </row>
    <row r="110" spans="1:1" ht="19.5" customHeight="1">
      <c r="A110" s="14"/>
    </row>
    <row r="111" spans="1:1" ht="19.5" customHeight="1">
      <c r="A111" s="14"/>
    </row>
    <row r="112" spans="1:1" ht="19.5" customHeight="1">
      <c r="A112" s="14"/>
    </row>
    <row r="113" spans="1:1" ht="19.5" customHeight="1">
      <c r="A113" s="14"/>
    </row>
    <row r="114" spans="1:1" ht="19.5" customHeight="1">
      <c r="A114" s="14"/>
    </row>
    <row r="115" spans="1:1" ht="19.5" customHeight="1">
      <c r="A115" s="14"/>
    </row>
    <row r="116" spans="1:1" ht="19.5" customHeight="1">
      <c r="A116" s="14"/>
    </row>
    <row r="117" spans="1:1" ht="19.5" customHeight="1">
      <c r="A117" s="14"/>
    </row>
    <row r="118" spans="1:1" ht="19.5" customHeight="1">
      <c r="A118" s="14"/>
    </row>
    <row r="119" spans="1:1" ht="19.5" customHeight="1">
      <c r="A119" s="14"/>
    </row>
    <row r="120" spans="1:1" ht="19.5" customHeight="1">
      <c r="A120" s="14"/>
    </row>
    <row r="121" spans="1:1" ht="19.5" customHeight="1">
      <c r="A121" s="14"/>
    </row>
    <row r="122" spans="1:1" ht="19.5" customHeight="1">
      <c r="A122" s="14"/>
    </row>
    <row r="123" spans="1:1" ht="19.5" customHeight="1">
      <c r="A123" s="14"/>
    </row>
    <row r="124" spans="1:1" ht="19.5" customHeight="1">
      <c r="A124" s="14"/>
    </row>
    <row r="125" spans="1:1" ht="19.5" customHeight="1">
      <c r="A125" s="14"/>
    </row>
    <row r="126" spans="1:1" ht="19.5" customHeight="1">
      <c r="A126" s="14"/>
    </row>
    <row r="127" spans="1:1" ht="19.5" customHeight="1">
      <c r="A127" s="14"/>
    </row>
    <row r="128" spans="1:1" ht="19.5" customHeight="1">
      <c r="A128" s="14"/>
    </row>
    <row r="129" spans="1:1" ht="19.5" customHeight="1">
      <c r="A129" s="14"/>
    </row>
    <row r="130" spans="1:1" ht="19.5" customHeight="1">
      <c r="A130" s="14"/>
    </row>
    <row r="131" spans="1:1" ht="19.5" customHeight="1">
      <c r="A131" s="14"/>
    </row>
    <row r="132" spans="1:1" ht="19.5" customHeight="1">
      <c r="A132" s="14"/>
    </row>
    <row r="133" spans="1:1" ht="19.5" customHeight="1">
      <c r="A133" s="14"/>
    </row>
    <row r="134" spans="1:1" ht="19.5" customHeight="1">
      <c r="A134" s="14"/>
    </row>
    <row r="135" spans="1:1" ht="19.5" customHeight="1">
      <c r="A135" s="14"/>
    </row>
    <row r="136" spans="1:1" ht="19.5" customHeight="1">
      <c r="A136" s="14"/>
    </row>
    <row r="137" spans="1:1" ht="19.5" customHeight="1">
      <c r="A137" s="14"/>
    </row>
    <row r="138" spans="1:1" ht="19.5" customHeight="1">
      <c r="A138" s="14"/>
    </row>
    <row r="139" spans="1:1" ht="19.5" customHeight="1">
      <c r="A139" s="14"/>
    </row>
    <row r="140" spans="1:1" ht="19.5" customHeight="1">
      <c r="A140" s="14"/>
    </row>
    <row r="141" spans="1:1" ht="19.5" customHeight="1">
      <c r="A141" s="14"/>
    </row>
    <row r="142" spans="1:1" ht="19.5" customHeight="1">
      <c r="A142" s="14"/>
    </row>
    <row r="143" spans="1:1" ht="19.5" customHeight="1"/>
    <row r="144" spans="1:1"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sheetData>
  <mergeCells count="27">
    <mergeCell ref="A56:B56"/>
    <mergeCell ref="H58:K58"/>
    <mergeCell ref="H63:K63"/>
    <mergeCell ref="D63:F63"/>
    <mergeCell ref="A57:B57"/>
    <mergeCell ref="C56:G56"/>
    <mergeCell ref="C57:G57"/>
    <mergeCell ref="H57:K57"/>
    <mergeCell ref="H56:K56"/>
    <mergeCell ref="J5:K5"/>
    <mergeCell ref="B5:B7"/>
    <mergeCell ref="A5:A7"/>
    <mergeCell ref="G5:I5"/>
    <mergeCell ref="D6:D7"/>
    <mergeCell ref="C6:C7"/>
    <mergeCell ref="C5:F5"/>
    <mergeCell ref="E6:F6"/>
    <mergeCell ref="G6:G7"/>
    <mergeCell ref="H6:H7"/>
    <mergeCell ref="I6:I7"/>
    <mergeCell ref="J6:J7"/>
    <mergeCell ref="K6:K7"/>
    <mergeCell ref="A1:C1"/>
    <mergeCell ref="A2:C2"/>
    <mergeCell ref="J1:K1"/>
    <mergeCell ref="A3:K3"/>
    <mergeCell ref="I4:K4"/>
  </mergeCells>
  <pageMargins left="0.35" right="0.25" top="0.25" bottom="0.25" header="0.31496062992126" footer="0.118110236220472"/>
  <pageSetup paperSize="9" scale="90" orientation="landscape" verticalDpi="0" r:id="rId1"/>
  <headerFooter>
    <oddFooter>&amp;CTrang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82"/>
  <sheetViews>
    <sheetView tabSelected="1" workbookViewId="0">
      <selection activeCell="A2" sqref="A2:C2"/>
    </sheetView>
  </sheetViews>
  <sheetFormatPr defaultColWidth="9.140625" defaultRowHeight="15.75"/>
  <cols>
    <col min="1" max="1" width="6.140625" style="100" customWidth="1"/>
    <col min="2" max="2" width="26.140625" style="100" customWidth="1"/>
    <col min="3" max="4" width="12.7109375" style="100" customWidth="1"/>
    <col min="5" max="5" width="9.28515625" style="100" customWidth="1"/>
    <col min="6" max="6" width="9.7109375" style="100" customWidth="1"/>
    <col min="7" max="7" width="9.140625" style="100" customWidth="1"/>
    <col min="8" max="17" width="12.7109375" style="100" customWidth="1"/>
    <col min="18" max="18" width="13.5703125" style="100" customWidth="1"/>
    <col min="19" max="25" width="12.7109375" style="100" customWidth="1"/>
    <col min="26" max="26" width="11.42578125" style="100" customWidth="1"/>
    <col min="27" max="16384" width="9.140625" style="100"/>
  </cols>
  <sheetData>
    <row r="1" spans="1:26" ht="20.25" customHeight="1">
      <c r="A1" s="426"/>
      <c r="B1" s="426"/>
      <c r="C1" s="426"/>
    </row>
    <row r="2" spans="1:26" s="1" customFormat="1" ht="19.5" customHeight="1">
      <c r="A2" s="426"/>
      <c r="B2" s="426"/>
      <c r="C2" s="426"/>
      <c r="I2" s="422" t="s">
        <v>913</v>
      </c>
      <c r="J2" s="422"/>
    </row>
    <row r="3" spans="1:26" s="1" customFormat="1" ht="19.5" customHeight="1">
      <c r="A3" s="406"/>
      <c r="B3" s="406"/>
      <c r="C3" s="406"/>
      <c r="I3" s="400"/>
      <c r="J3" s="400"/>
    </row>
    <row r="4" spans="1:26" s="5" customFormat="1" ht="42" customHeight="1">
      <c r="A4" s="420" t="s">
        <v>915</v>
      </c>
      <c r="B4" s="420"/>
      <c r="C4" s="420"/>
      <c r="D4" s="420"/>
      <c r="E4" s="420"/>
      <c r="F4" s="420"/>
      <c r="G4" s="420"/>
      <c r="H4" s="420"/>
      <c r="I4" s="420"/>
      <c r="J4" s="420"/>
      <c r="K4" s="420" t="s">
        <v>914</v>
      </c>
      <c r="L4" s="420"/>
      <c r="M4" s="420"/>
      <c r="N4" s="420"/>
      <c r="O4" s="420"/>
      <c r="P4" s="420"/>
      <c r="Q4" s="420"/>
      <c r="R4" s="420"/>
      <c r="S4" s="420" t="s">
        <v>914</v>
      </c>
      <c r="T4" s="420"/>
      <c r="U4" s="420"/>
      <c r="V4" s="420"/>
      <c r="W4" s="420"/>
      <c r="X4" s="420"/>
      <c r="Y4" s="420"/>
      <c r="Z4" s="420"/>
    </row>
    <row r="5" spans="1:26" s="5" customFormat="1" ht="24.75" customHeight="1">
      <c r="A5" s="422"/>
      <c r="B5" s="422"/>
      <c r="C5" s="422"/>
      <c r="D5" s="422"/>
      <c r="E5" s="422"/>
      <c r="F5" s="422"/>
      <c r="G5" s="422"/>
      <c r="H5" s="422"/>
      <c r="I5" s="422"/>
      <c r="J5" s="422"/>
      <c r="K5" s="53"/>
      <c r="L5" s="53"/>
      <c r="M5" s="53"/>
      <c r="N5" s="53"/>
      <c r="O5" s="53"/>
      <c r="P5" s="53"/>
      <c r="Q5" s="53"/>
      <c r="R5" s="53"/>
      <c r="S5" s="53"/>
      <c r="T5" s="53"/>
      <c r="U5" s="53"/>
      <c r="V5" s="53"/>
      <c r="W5" s="53"/>
      <c r="X5" s="53"/>
      <c r="Y5" s="53"/>
      <c r="Z5" s="53"/>
    </row>
    <row r="6" spans="1:26" s="1" customFormat="1" ht="24.75" customHeight="1">
      <c r="I6" s="476" t="s">
        <v>202</v>
      </c>
      <c r="J6" s="476"/>
      <c r="Q6" s="476" t="s">
        <v>202</v>
      </c>
      <c r="R6" s="476"/>
      <c r="Y6" s="480" t="s">
        <v>202</v>
      </c>
      <c r="Z6" s="480"/>
    </row>
    <row r="7" spans="1:26" s="1" customFormat="1" ht="24.75" customHeight="1">
      <c r="A7" s="427" t="s">
        <v>25</v>
      </c>
      <c r="B7" s="427" t="s">
        <v>340</v>
      </c>
      <c r="C7" s="427" t="s">
        <v>280</v>
      </c>
      <c r="D7" s="427"/>
      <c r="E7" s="427"/>
      <c r="F7" s="427"/>
      <c r="G7" s="427"/>
      <c r="H7" s="427"/>
      <c r="I7" s="427"/>
      <c r="J7" s="427"/>
      <c r="K7" s="427" t="s">
        <v>281</v>
      </c>
      <c r="L7" s="427"/>
      <c r="M7" s="427"/>
      <c r="N7" s="427"/>
      <c r="O7" s="427"/>
      <c r="P7" s="427"/>
      <c r="Q7" s="427"/>
      <c r="R7" s="427"/>
      <c r="S7" s="427" t="s">
        <v>49</v>
      </c>
      <c r="T7" s="427"/>
      <c r="U7" s="427"/>
      <c r="V7" s="427"/>
      <c r="W7" s="427"/>
      <c r="X7" s="427"/>
      <c r="Y7" s="427"/>
      <c r="Z7" s="427"/>
    </row>
    <row r="8" spans="1:26" s="1" customFormat="1" ht="24.75" customHeight="1">
      <c r="A8" s="427"/>
      <c r="B8" s="427"/>
      <c r="C8" s="427" t="s">
        <v>2</v>
      </c>
      <c r="D8" s="427" t="s">
        <v>97</v>
      </c>
      <c r="E8" s="427" t="s">
        <v>81</v>
      </c>
      <c r="F8" s="427"/>
      <c r="G8" s="427"/>
      <c r="H8" s="427"/>
      <c r="I8" s="427"/>
      <c r="J8" s="427"/>
      <c r="K8" s="427" t="s">
        <v>2</v>
      </c>
      <c r="L8" s="427" t="s">
        <v>97</v>
      </c>
      <c r="M8" s="427" t="s">
        <v>81</v>
      </c>
      <c r="N8" s="427"/>
      <c r="O8" s="427"/>
      <c r="P8" s="427"/>
      <c r="Q8" s="427"/>
      <c r="R8" s="427"/>
      <c r="S8" s="427" t="s">
        <v>2</v>
      </c>
      <c r="T8" s="427" t="s">
        <v>97</v>
      </c>
      <c r="U8" s="427" t="s">
        <v>81</v>
      </c>
      <c r="V8" s="427"/>
      <c r="W8" s="427"/>
      <c r="X8" s="427"/>
      <c r="Y8" s="427"/>
      <c r="Z8" s="427"/>
    </row>
    <row r="9" spans="1:26" s="1" customFormat="1" ht="24.75" customHeight="1">
      <c r="A9" s="427"/>
      <c r="B9" s="427"/>
      <c r="C9" s="427"/>
      <c r="D9" s="427"/>
      <c r="E9" s="481" t="s">
        <v>2</v>
      </c>
      <c r="F9" s="427" t="s">
        <v>345</v>
      </c>
      <c r="G9" s="427"/>
      <c r="H9" s="477" t="s">
        <v>346</v>
      </c>
      <c r="I9" s="477" t="s">
        <v>347</v>
      </c>
      <c r="J9" s="477" t="s">
        <v>348</v>
      </c>
      <c r="K9" s="427"/>
      <c r="L9" s="427"/>
      <c r="M9" s="481" t="s">
        <v>2</v>
      </c>
      <c r="N9" s="427" t="s">
        <v>345</v>
      </c>
      <c r="O9" s="427"/>
      <c r="P9" s="477" t="s">
        <v>346</v>
      </c>
      <c r="Q9" s="477" t="s">
        <v>347</v>
      </c>
      <c r="R9" s="477" t="s">
        <v>348</v>
      </c>
      <c r="S9" s="427"/>
      <c r="T9" s="427"/>
      <c r="U9" s="481" t="s">
        <v>2</v>
      </c>
      <c r="V9" s="427" t="s">
        <v>345</v>
      </c>
      <c r="W9" s="427"/>
      <c r="X9" s="477" t="s">
        <v>346</v>
      </c>
      <c r="Y9" s="477" t="s">
        <v>347</v>
      </c>
      <c r="Z9" s="477" t="s">
        <v>348</v>
      </c>
    </row>
    <row r="10" spans="1:26" s="1" customFormat="1" ht="39.75" customHeight="1">
      <c r="A10" s="427"/>
      <c r="B10" s="427"/>
      <c r="C10" s="427"/>
      <c r="D10" s="427"/>
      <c r="E10" s="482"/>
      <c r="F10" s="118" t="s">
        <v>349</v>
      </c>
      <c r="G10" s="118" t="s">
        <v>350</v>
      </c>
      <c r="H10" s="477"/>
      <c r="I10" s="477"/>
      <c r="J10" s="477"/>
      <c r="K10" s="427"/>
      <c r="L10" s="427"/>
      <c r="M10" s="482"/>
      <c r="N10" s="235" t="s">
        <v>349</v>
      </c>
      <c r="O10" s="235" t="s">
        <v>350</v>
      </c>
      <c r="P10" s="477"/>
      <c r="Q10" s="477"/>
      <c r="R10" s="477"/>
      <c r="S10" s="427"/>
      <c r="T10" s="427"/>
      <c r="U10" s="482"/>
      <c r="V10" s="235" t="s">
        <v>349</v>
      </c>
      <c r="W10" s="235" t="s">
        <v>350</v>
      </c>
      <c r="X10" s="477"/>
      <c r="Y10" s="477"/>
      <c r="Z10" s="477"/>
    </row>
    <row r="11" spans="1:26" s="1" customFormat="1" ht="24.75" customHeight="1">
      <c r="A11" s="42"/>
      <c r="B11" s="378" t="s">
        <v>238</v>
      </c>
      <c r="C11" s="110">
        <f>SUM(C12:C17)</f>
        <v>25612</v>
      </c>
      <c r="D11" s="110">
        <f t="shared" ref="D11:Z11" si="0">SUM(D12:D17)</f>
        <v>25612</v>
      </c>
      <c r="E11" s="42">
        <f t="shared" si="0"/>
        <v>0</v>
      </c>
      <c r="F11" s="42">
        <f t="shared" si="0"/>
        <v>0</v>
      </c>
      <c r="G11" s="42">
        <f t="shared" si="0"/>
        <v>0</v>
      </c>
      <c r="H11" s="42">
        <f t="shared" si="0"/>
        <v>0</v>
      </c>
      <c r="I11" s="42">
        <f t="shared" si="0"/>
        <v>0</v>
      </c>
      <c r="J11" s="42">
        <f t="shared" si="0"/>
        <v>0</v>
      </c>
      <c r="K11" s="110">
        <f t="shared" si="0"/>
        <v>86387.804700000008</v>
      </c>
      <c r="L11" s="110">
        <f t="shared" si="0"/>
        <v>25512</v>
      </c>
      <c r="M11" s="110">
        <f t="shared" si="0"/>
        <v>60875.804700000008</v>
      </c>
      <c r="N11" s="110">
        <f t="shared" si="0"/>
        <v>0</v>
      </c>
      <c r="O11" s="110">
        <f t="shared" si="0"/>
        <v>60875.804700000008</v>
      </c>
      <c r="P11" s="110">
        <f t="shared" si="0"/>
        <v>54007.032800000001</v>
      </c>
      <c r="Q11" s="110">
        <f t="shared" si="0"/>
        <v>0</v>
      </c>
      <c r="R11" s="412">
        <f t="shared" si="0"/>
        <v>284.39999999999998</v>
      </c>
      <c r="S11" s="110">
        <f>K11/C11%</f>
        <v>337.29425542714353</v>
      </c>
      <c r="T11" s="362">
        <f>L11/D11%</f>
        <v>99.609558019678275</v>
      </c>
      <c r="U11" s="110">
        <f t="shared" si="0"/>
        <v>0</v>
      </c>
      <c r="V11" s="110">
        <f t="shared" si="0"/>
        <v>0</v>
      </c>
      <c r="W11" s="110">
        <f t="shared" si="0"/>
        <v>0</v>
      </c>
      <c r="X11" s="110">
        <f t="shared" si="0"/>
        <v>0</v>
      </c>
      <c r="Y11" s="110">
        <f t="shared" si="0"/>
        <v>0</v>
      </c>
      <c r="Z11" s="110">
        <f t="shared" si="0"/>
        <v>0</v>
      </c>
    </row>
    <row r="12" spans="1:26" s="1" customFormat="1" ht="24.75" customHeight="1">
      <c r="A12" s="109">
        <v>1</v>
      </c>
      <c r="B12" s="62" t="s">
        <v>821</v>
      </c>
      <c r="C12" s="62">
        <f>D12+E12</f>
        <v>4007.8</v>
      </c>
      <c r="D12" s="62">
        <v>4007.8</v>
      </c>
      <c r="E12" s="62"/>
      <c r="F12" s="62"/>
      <c r="G12" s="62"/>
      <c r="H12" s="62"/>
      <c r="I12" s="62"/>
      <c r="J12" s="62"/>
      <c r="K12" s="62">
        <f>L12+M12</f>
        <v>16158.347000000002</v>
      </c>
      <c r="L12" s="62">
        <v>3907.8</v>
      </c>
      <c r="M12" s="62">
        <v>12250.547</v>
      </c>
      <c r="N12" s="62"/>
      <c r="O12" s="62">
        <v>12250.547</v>
      </c>
      <c r="P12" s="62">
        <v>11798.083000000001</v>
      </c>
      <c r="Q12" s="62"/>
      <c r="R12" s="408">
        <v>2.4</v>
      </c>
      <c r="S12" s="62"/>
      <c r="T12" s="62"/>
      <c r="U12" s="62"/>
      <c r="V12" s="62"/>
      <c r="W12" s="62"/>
      <c r="X12" s="62"/>
      <c r="Y12" s="62"/>
      <c r="Z12" s="62"/>
    </row>
    <row r="13" spans="1:26" s="1" customFormat="1" ht="24.75" customHeight="1">
      <c r="A13" s="19">
        <v>2</v>
      </c>
      <c r="B13" s="9" t="s">
        <v>907</v>
      </c>
      <c r="C13" s="62">
        <f t="shared" ref="C13:C17" si="1">D13+E13</f>
        <v>3661.4</v>
      </c>
      <c r="D13" s="9">
        <v>3661.4</v>
      </c>
      <c r="E13" s="9"/>
      <c r="F13" s="9"/>
      <c r="G13" s="9"/>
      <c r="H13" s="9"/>
      <c r="I13" s="9"/>
      <c r="J13" s="9"/>
      <c r="K13" s="62">
        <f>L13+M13</f>
        <v>10748.443499999999</v>
      </c>
      <c r="L13" s="9">
        <v>3661.4</v>
      </c>
      <c r="M13" s="9">
        <v>7087.0434999999998</v>
      </c>
      <c r="N13" s="9"/>
      <c r="O13" s="9">
        <f>M13</f>
        <v>7087.0434999999998</v>
      </c>
      <c r="P13" s="9">
        <v>5869.2169999999996</v>
      </c>
      <c r="Q13" s="9"/>
      <c r="R13" s="409">
        <v>2.4</v>
      </c>
      <c r="S13" s="9"/>
      <c r="T13" s="9"/>
      <c r="U13" s="9"/>
      <c r="V13" s="9"/>
      <c r="W13" s="9"/>
      <c r="X13" s="9"/>
      <c r="Y13" s="9"/>
      <c r="Z13" s="9"/>
    </row>
    <row r="14" spans="1:26" s="1" customFormat="1" ht="24.75" customHeight="1">
      <c r="A14" s="19">
        <v>3</v>
      </c>
      <c r="B14" s="9" t="s">
        <v>823</v>
      </c>
      <c r="C14" s="62">
        <f t="shared" si="1"/>
        <v>4553.5</v>
      </c>
      <c r="D14" s="9">
        <v>4553.5</v>
      </c>
      <c r="E14" s="9"/>
      <c r="F14" s="9"/>
      <c r="G14" s="9"/>
      <c r="H14" s="9"/>
      <c r="I14" s="9"/>
      <c r="J14" s="9"/>
      <c r="K14" s="62">
        <f>L14+M14</f>
        <v>14085.9452</v>
      </c>
      <c r="L14" s="9">
        <v>4553.5</v>
      </c>
      <c r="M14" s="9">
        <v>9532.4452000000001</v>
      </c>
      <c r="N14" s="9"/>
      <c r="O14" s="9">
        <f t="shared" ref="O14:O17" si="2">M14</f>
        <v>9532.4452000000001</v>
      </c>
      <c r="P14" s="9">
        <v>8470.2093000000004</v>
      </c>
      <c r="Q14" s="9"/>
      <c r="R14" s="409">
        <v>2.4</v>
      </c>
      <c r="S14" s="9"/>
      <c r="T14" s="9"/>
      <c r="U14" s="9"/>
      <c r="V14" s="9"/>
      <c r="W14" s="9"/>
      <c r="X14" s="9"/>
      <c r="Y14" s="9"/>
      <c r="Z14" s="9"/>
    </row>
    <row r="15" spans="1:26" s="1" customFormat="1" ht="24.75" customHeight="1">
      <c r="A15" s="294">
        <v>4</v>
      </c>
      <c r="B15" s="295" t="s">
        <v>825</v>
      </c>
      <c r="C15" s="62">
        <f t="shared" si="1"/>
        <v>4504.8999999999996</v>
      </c>
      <c r="D15" s="9">
        <v>4504.8999999999996</v>
      </c>
      <c r="E15" s="9"/>
      <c r="F15" s="9"/>
      <c r="G15" s="9"/>
      <c r="H15" s="9"/>
      <c r="I15" s="9"/>
      <c r="J15" s="9"/>
      <c r="K15" s="62">
        <f>L15+M15</f>
        <v>22168.835299999999</v>
      </c>
      <c r="L15" s="9">
        <v>4504.8999999999996</v>
      </c>
      <c r="M15" s="295">
        <v>17663.935300000001</v>
      </c>
      <c r="N15" s="295"/>
      <c r="O15" s="9">
        <f t="shared" si="2"/>
        <v>17663.935300000001</v>
      </c>
      <c r="P15" s="295">
        <v>16261.612300000001</v>
      </c>
      <c r="Q15" s="295"/>
      <c r="R15" s="411">
        <v>2.4</v>
      </c>
      <c r="S15" s="295"/>
      <c r="T15" s="9"/>
      <c r="U15" s="9"/>
      <c r="V15" s="9"/>
      <c r="W15" s="9"/>
      <c r="X15" s="9"/>
      <c r="Y15" s="9"/>
      <c r="Z15" s="9"/>
    </row>
    <row r="16" spans="1:26" s="1" customFormat="1" ht="24.75" customHeight="1">
      <c r="A16" s="365">
        <v>5</v>
      </c>
      <c r="B16" s="356" t="s">
        <v>822</v>
      </c>
      <c r="C16" s="62">
        <f t="shared" si="1"/>
        <v>4313.3999999999996</v>
      </c>
      <c r="D16" s="356">
        <v>4313.3999999999996</v>
      </c>
      <c r="E16" s="356"/>
      <c r="F16" s="356"/>
      <c r="G16" s="356"/>
      <c r="H16" s="356"/>
      <c r="I16" s="356"/>
      <c r="J16" s="356"/>
      <c r="K16" s="62">
        <f t="shared" ref="K16:K17" si="3">L16+M16</f>
        <v>13343.8187</v>
      </c>
      <c r="L16" s="356">
        <v>4313.3999999999996</v>
      </c>
      <c r="M16" s="295">
        <v>9030.4187000000002</v>
      </c>
      <c r="N16" s="295"/>
      <c r="O16" s="9">
        <f t="shared" si="2"/>
        <v>9030.4187000000002</v>
      </c>
      <c r="P16" s="295">
        <v>7913.8801999999996</v>
      </c>
      <c r="Q16" s="295"/>
      <c r="R16" s="411">
        <v>2.4</v>
      </c>
      <c r="S16" s="295"/>
      <c r="T16" s="356"/>
      <c r="U16" s="356"/>
      <c r="V16" s="356"/>
      <c r="W16" s="356"/>
      <c r="X16" s="356"/>
      <c r="Y16" s="356"/>
      <c r="Z16" s="356"/>
    </row>
    <row r="17" spans="1:26" s="1" customFormat="1" ht="24.75" customHeight="1">
      <c r="A17" s="334">
        <v>6</v>
      </c>
      <c r="B17" s="335" t="s">
        <v>908</v>
      </c>
      <c r="C17" s="335">
        <f t="shared" si="1"/>
        <v>4571</v>
      </c>
      <c r="D17" s="335">
        <v>4571</v>
      </c>
      <c r="E17" s="335"/>
      <c r="F17" s="335"/>
      <c r="G17" s="335"/>
      <c r="H17" s="335"/>
      <c r="I17" s="335"/>
      <c r="J17" s="335"/>
      <c r="K17" s="335">
        <f t="shared" si="3"/>
        <v>9882.4150000000009</v>
      </c>
      <c r="L17" s="335">
        <v>4571</v>
      </c>
      <c r="M17" s="335">
        <v>5311.415</v>
      </c>
      <c r="N17" s="335"/>
      <c r="O17" s="335">
        <f t="shared" si="2"/>
        <v>5311.415</v>
      </c>
      <c r="P17" s="335">
        <v>3694.0309999999999</v>
      </c>
      <c r="Q17" s="335"/>
      <c r="R17" s="410">
        <f>2.4+270</f>
        <v>272.39999999999998</v>
      </c>
      <c r="S17" s="335"/>
      <c r="T17" s="335"/>
      <c r="U17" s="335"/>
      <c r="V17" s="335"/>
      <c r="W17" s="335"/>
      <c r="X17" s="335"/>
      <c r="Y17" s="335"/>
      <c r="Z17" s="335"/>
    </row>
    <row r="18" spans="1:26" s="1" customFormat="1" ht="24.75" customHeight="1"/>
    <row r="19" spans="1:26" s="1" customFormat="1" ht="24.75" customHeight="1"/>
    <row r="20" spans="1:26" s="1" customFormat="1"/>
    <row r="21" spans="1:26" s="1" customFormat="1"/>
    <row r="22" spans="1:26" s="1" customFormat="1"/>
    <row r="23" spans="1:26" s="1" customFormat="1"/>
    <row r="24" spans="1:26" s="1" customFormat="1"/>
    <row r="25" spans="1:26" s="1" customFormat="1"/>
    <row r="26" spans="1:26" s="1" customFormat="1"/>
    <row r="27" spans="1:26" s="1" customFormat="1"/>
    <row r="28" spans="1:26" s="1" customFormat="1"/>
    <row r="29" spans="1:26" s="1" customFormat="1"/>
    <row r="30" spans="1:26" s="1" customFormat="1"/>
    <row r="31" spans="1:26" s="1" customFormat="1"/>
    <row r="32" spans="1:26"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sheetData>
  <mergeCells count="39">
    <mergeCell ref="Y9:Y10"/>
    <mergeCell ref="Z9:Z10"/>
    <mergeCell ref="N9:O9"/>
    <mergeCell ref="P9:P10"/>
    <mergeCell ref="Q9:Q10"/>
    <mergeCell ref="R9:R10"/>
    <mergeCell ref="U9:U10"/>
    <mergeCell ref="V9:W9"/>
    <mergeCell ref="H9:H10"/>
    <mergeCell ref="I9:I10"/>
    <mergeCell ref="J9:J10"/>
    <mergeCell ref="M9:M10"/>
    <mergeCell ref="X9:X10"/>
    <mergeCell ref="A7:A10"/>
    <mergeCell ref="B7:B10"/>
    <mergeCell ref="C7:J7"/>
    <mergeCell ref="K7:R7"/>
    <mergeCell ref="S7:Z7"/>
    <mergeCell ref="C8:C10"/>
    <mergeCell ref="D8:D10"/>
    <mergeCell ref="E8:J8"/>
    <mergeCell ref="K8:K10"/>
    <mergeCell ref="L8:L10"/>
    <mergeCell ref="M8:R8"/>
    <mergeCell ref="S8:S10"/>
    <mergeCell ref="T8:T10"/>
    <mergeCell ref="U8:Z8"/>
    <mergeCell ref="E9:E10"/>
    <mergeCell ref="F9:G9"/>
    <mergeCell ref="A1:C1"/>
    <mergeCell ref="A2:C2"/>
    <mergeCell ref="I6:J6"/>
    <mergeCell ref="Q6:R6"/>
    <mergeCell ref="Y6:Z6"/>
    <mergeCell ref="I2:J2"/>
    <mergeCell ref="A4:J4"/>
    <mergeCell ref="K4:R4"/>
    <mergeCell ref="S4:Z4"/>
    <mergeCell ref="A5:J5"/>
  </mergeCells>
  <pageMargins left="0.5" right="0.5" top="0.5" bottom="0.5" header="0.31496062992126" footer="0.118110236220472"/>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45"/>
  <sheetViews>
    <sheetView workbookViewId="0">
      <selection activeCell="A2" sqref="A2:C2"/>
    </sheetView>
  </sheetViews>
  <sheetFormatPr defaultColWidth="9.140625" defaultRowHeight="15.75"/>
  <cols>
    <col min="1" max="1" width="5.85546875" style="1" customWidth="1"/>
    <col min="2" max="2" width="57.42578125" style="1" customWidth="1"/>
    <col min="3" max="3" width="10.5703125" style="1" customWidth="1"/>
    <col min="4" max="4" width="11" style="1" customWidth="1"/>
    <col min="5" max="5" width="10.7109375" style="1" customWidth="1"/>
    <col min="6" max="6" width="9.7109375" style="1" customWidth="1"/>
    <col min="7" max="7" width="11.28515625" style="1" customWidth="1"/>
    <col min="8" max="8" width="11.7109375" style="1" customWidth="1"/>
    <col min="9" max="9" width="9.7109375" style="1" customWidth="1"/>
    <col min="10" max="10" width="6.7109375" style="1" customWidth="1"/>
    <col min="11" max="11" width="7.140625" style="1" customWidth="1"/>
    <col min="12" max="12" width="17.85546875" style="1" customWidth="1"/>
    <col min="13" max="13" width="15.5703125" style="1" customWidth="1"/>
    <col min="14" max="14" width="12.42578125" style="1" customWidth="1"/>
    <col min="15" max="16384" width="9.140625" style="1"/>
  </cols>
  <sheetData>
    <row r="1" spans="1:12">
      <c r="A1" s="426"/>
      <c r="B1" s="426"/>
      <c r="C1" s="426"/>
      <c r="J1" s="422" t="s">
        <v>130</v>
      </c>
      <c r="K1" s="422"/>
    </row>
    <row r="2" spans="1:12">
      <c r="A2" s="426"/>
      <c r="B2" s="426"/>
      <c r="C2" s="426"/>
      <c r="J2" s="400"/>
      <c r="K2" s="400"/>
    </row>
    <row r="3" spans="1:12">
      <c r="A3" s="401"/>
      <c r="B3" s="401"/>
      <c r="J3" s="400"/>
      <c r="K3" s="400"/>
    </row>
    <row r="4" spans="1:12" ht="27" customHeight="1">
      <c r="A4" s="431" t="s">
        <v>919</v>
      </c>
      <c r="B4" s="432"/>
      <c r="C4" s="432"/>
      <c r="D4" s="432"/>
      <c r="E4" s="432"/>
      <c r="F4" s="432"/>
      <c r="G4" s="432"/>
      <c r="H4" s="432"/>
      <c r="I4" s="432"/>
      <c r="J4" s="432"/>
      <c r="K4" s="432"/>
    </row>
    <row r="5" spans="1:12">
      <c r="I5" s="433" t="s">
        <v>37</v>
      </c>
      <c r="J5" s="423"/>
      <c r="K5" s="423"/>
    </row>
    <row r="6" spans="1:12" ht="15.75" customHeight="1">
      <c r="A6" s="427" t="s">
        <v>25</v>
      </c>
      <c r="B6" s="427" t="s">
        <v>26</v>
      </c>
      <c r="C6" s="436" t="s">
        <v>43</v>
      </c>
      <c r="D6" s="437"/>
      <c r="E6" s="437"/>
      <c r="F6" s="438"/>
      <c r="G6" s="427" t="s">
        <v>42</v>
      </c>
      <c r="H6" s="427"/>
      <c r="I6" s="427"/>
      <c r="J6" s="427" t="s">
        <v>49</v>
      </c>
      <c r="K6" s="427"/>
    </row>
    <row r="7" spans="1:12" ht="15.75" customHeight="1">
      <c r="A7" s="427"/>
      <c r="B7" s="427"/>
      <c r="C7" s="441" t="s">
        <v>40</v>
      </c>
      <c r="D7" s="441" t="s">
        <v>41</v>
      </c>
      <c r="E7" s="443" t="s">
        <v>132</v>
      </c>
      <c r="F7" s="444"/>
      <c r="G7" s="441" t="s">
        <v>102</v>
      </c>
      <c r="H7" s="441" t="s">
        <v>47</v>
      </c>
      <c r="I7" s="441" t="s">
        <v>48</v>
      </c>
      <c r="J7" s="434" t="s">
        <v>40</v>
      </c>
      <c r="K7" s="434" t="s">
        <v>41</v>
      </c>
    </row>
    <row r="8" spans="1:12" ht="21">
      <c r="A8" s="427"/>
      <c r="B8" s="427"/>
      <c r="C8" s="442"/>
      <c r="D8" s="442"/>
      <c r="E8" s="418" t="s">
        <v>875</v>
      </c>
      <c r="F8" s="418" t="s">
        <v>383</v>
      </c>
      <c r="G8" s="442"/>
      <c r="H8" s="442"/>
      <c r="I8" s="442"/>
      <c r="J8" s="435"/>
      <c r="K8" s="435"/>
      <c r="L8" s="138"/>
    </row>
    <row r="9" spans="1:12" s="5" customFormat="1">
      <c r="A9" s="416" t="s">
        <v>51</v>
      </c>
      <c r="B9" s="110" t="s">
        <v>103</v>
      </c>
      <c r="C9" s="110">
        <f>C10+C18</f>
        <v>300680.35499999998</v>
      </c>
      <c r="D9" s="110">
        <f>E9+F9</f>
        <v>300680.35499999998</v>
      </c>
      <c r="E9" s="110">
        <f>E10+E18</f>
        <v>271240</v>
      </c>
      <c r="F9" s="110">
        <f>F10+F18</f>
        <v>29440.355000000003</v>
      </c>
      <c r="G9" s="110">
        <f>G10+G18+G353</f>
        <v>448176.94025900011</v>
      </c>
      <c r="H9" s="110">
        <f>H10+H18+H353</f>
        <v>349995.433181</v>
      </c>
      <c r="I9" s="110">
        <f>I10+I18+I353</f>
        <v>98181.50707800001</v>
      </c>
      <c r="J9" s="110">
        <f>G9/C9%</f>
        <v>149.05428066925097</v>
      </c>
      <c r="K9" s="110">
        <f>G9/D9%</f>
        <v>149.05428066925097</v>
      </c>
      <c r="L9" s="112"/>
    </row>
    <row r="10" spans="1:12" s="5" customFormat="1">
      <c r="A10" s="416" t="s">
        <v>69</v>
      </c>
      <c r="B10" s="110" t="s">
        <v>104</v>
      </c>
      <c r="C10" s="110">
        <f>C11</f>
        <v>20200</v>
      </c>
      <c r="D10" s="110">
        <f t="shared" ref="D10:D356" si="0">E10+F10</f>
        <v>20200</v>
      </c>
      <c r="E10" s="110">
        <f>E11</f>
        <v>19700</v>
      </c>
      <c r="F10" s="110">
        <f>F11</f>
        <v>500</v>
      </c>
      <c r="G10" s="110">
        <f>G11</f>
        <v>161891.53076400002</v>
      </c>
      <c r="H10" s="110">
        <f>H11</f>
        <v>104551.61813000002</v>
      </c>
      <c r="I10" s="110">
        <f>I11</f>
        <v>57339.912634</v>
      </c>
      <c r="J10" s="110">
        <f>G10/C10%</f>
        <v>801.44322160396052</v>
      </c>
      <c r="K10" s="110">
        <f>G10/D10%</f>
        <v>801.44322160396052</v>
      </c>
      <c r="L10" s="113"/>
    </row>
    <row r="11" spans="1:12">
      <c r="A11" s="416">
        <v>1</v>
      </c>
      <c r="B11" s="110" t="s">
        <v>108</v>
      </c>
      <c r="C11" s="110">
        <f>19700+500</f>
        <v>20200</v>
      </c>
      <c r="D11" s="110">
        <f t="shared" si="0"/>
        <v>20200</v>
      </c>
      <c r="E11" s="110">
        <f>SUM(E12:E17)</f>
        <v>19700</v>
      </c>
      <c r="F11" s="110">
        <f>SUM(F12:F17)</f>
        <v>500</v>
      </c>
      <c r="G11" s="110">
        <f t="shared" ref="G11:I11" si="1">SUM(G12:G17)</f>
        <v>161891.53076400002</v>
      </c>
      <c r="H11" s="110">
        <f t="shared" si="1"/>
        <v>104551.61813000002</v>
      </c>
      <c r="I11" s="110">
        <f t="shared" si="1"/>
        <v>57339.912634</v>
      </c>
      <c r="J11" s="110">
        <f>G11/C11%</f>
        <v>801.44322160396052</v>
      </c>
      <c r="K11" s="110">
        <f>G11/D11%</f>
        <v>801.44322160396052</v>
      </c>
      <c r="L11" s="138"/>
    </row>
    <row r="12" spans="1:12">
      <c r="A12" s="109" t="s">
        <v>54</v>
      </c>
      <c r="B12" s="62" t="s">
        <v>107</v>
      </c>
      <c r="C12" s="35"/>
      <c r="D12" s="114"/>
      <c r="E12" s="62"/>
      <c r="F12" s="62"/>
      <c r="G12" s="62">
        <f>H12+I12</f>
        <v>35580.299130000007</v>
      </c>
      <c r="H12" s="62">
        <v>35237.692130000003</v>
      </c>
      <c r="I12" s="62">
        <v>342.60700000000003</v>
      </c>
      <c r="J12" s="62"/>
      <c r="K12" s="62"/>
    </row>
    <row r="13" spans="1:12">
      <c r="A13" s="294" t="s">
        <v>385</v>
      </c>
      <c r="B13" s="295" t="s">
        <v>109</v>
      </c>
      <c r="C13" s="295"/>
      <c r="D13" s="295"/>
      <c r="E13" s="295"/>
      <c r="F13" s="295"/>
      <c r="G13" s="295">
        <f t="shared" ref="G13:G356" si="2">H13+I13</f>
        <v>94.266000000000005</v>
      </c>
      <c r="H13" s="295"/>
      <c r="I13" s="295">
        <v>94.266000000000005</v>
      </c>
      <c r="J13" s="295"/>
      <c r="K13" s="295"/>
    </row>
    <row r="14" spans="1:12">
      <c r="A14" s="294" t="s">
        <v>54</v>
      </c>
      <c r="B14" s="295" t="s">
        <v>386</v>
      </c>
      <c r="C14" s="295"/>
      <c r="D14" s="295"/>
      <c r="E14" s="295"/>
      <c r="G14" s="295">
        <f t="shared" si="2"/>
        <v>494.113</v>
      </c>
      <c r="H14" s="295">
        <v>300</v>
      </c>
      <c r="I14" s="295">
        <f>104.113+90</f>
        <v>194.113</v>
      </c>
      <c r="J14" s="295"/>
      <c r="K14" s="295"/>
    </row>
    <row r="15" spans="1:12">
      <c r="A15" s="294" t="s">
        <v>54</v>
      </c>
      <c r="B15" s="295" t="s">
        <v>111</v>
      </c>
      <c r="C15" s="295"/>
      <c r="D15" s="295"/>
      <c r="E15" s="295"/>
      <c r="F15" s="295"/>
      <c r="G15" s="295">
        <f t="shared" si="2"/>
        <v>10.48</v>
      </c>
      <c r="H15" s="295">
        <v>10.48</v>
      </c>
      <c r="I15" s="295"/>
      <c r="J15" s="295"/>
      <c r="K15" s="295"/>
    </row>
    <row r="16" spans="1:12">
      <c r="A16" s="294" t="s">
        <v>54</v>
      </c>
      <c r="B16" s="295" t="s">
        <v>387</v>
      </c>
      <c r="C16" s="295"/>
      <c r="D16" s="295">
        <f t="shared" si="0"/>
        <v>43</v>
      </c>
      <c r="E16" s="295">
        <v>43</v>
      </c>
      <c r="F16" s="295"/>
      <c r="G16" s="295">
        <f t="shared" si="2"/>
        <v>4030.8980000000001</v>
      </c>
      <c r="H16" s="295">
        <v>1400.5129999999999</v>
      </c>
      <c r="I16" s="295">
        <v>2630.3850000000002</v>
      </c>
      <c r="J16" s="295"/>
      <c r="K16" s="295"/>
    </row>
    <row r="17" spans="1:13">
      <c r="A17" s="294" t="s">
        <v>54</v>
      </c>
      <c r="B17" s="295" t="s">
        <v>112</v>
      </c>
      <c r="C17" s="295"/>
      <c r="D17" s="111">
        <f t="shared" si="0"/>
        <v>20157</v>
      </c>
      <c r="E17" s="295">
        <f>177+102+427+94+84+127+146+146+93+60+138+200+976+66+243+303+502+444+127+447+45+660+500+3133+6233+500+2000+1684</f>
        <v>19657</v>
      </c>
      <c r="F17" s="295">
        <v>500</v>
      </c>
      <c r="G17" s="356">
        <f t="shared" si="2"/>
        <v>121681.47463400001</v>
      </c>
      <c r="H17" s="295">
        <v>67602.933000000005</v>
      </c>
      <c r="I17" s="295">
        <v>54078.541634000001</v>
      </c>
      <c r="J17" s="295"/>
      <c r="K17" s="295"/>
      <c r="L17" s="138"/>
      <c r="M17" s="138"/>
    </row>
    <row r="18" spans="1:13" s="5" customFormat="1">
      <c r="A18" s="416" t="s">
        <v>77</v>
      </c>
      <c r="B18" s="110" t="s">
        <v>876</v>
      </c>
      <c r="C18" s="110">
        <f>276720+3760.355</f>
        <v>280480.35499999998</v>
      </c>
      <c r="D18" s="110">
        <f t="shared" si="0"/>
        <v>280480.35499999998</v>
      </c>
      <c r="E18" s="110">
        <f>E19+E22+E26+E53+E59+E62+E63+E85+E145+E272+E283+E286+E291+E294+E296+E300+E301+E306+E308+E310+E172+E183+E184+E233+E271</f>
        <v>251540</v>
      </c>
      <c r="F18" s="110">
        <f>F19+F22+F26+F53+F59+F62+F63+F85+F145+F272+F283+F286+F291+F294+F296+F300+F301+F306+F308+F310+F172+F183+F184+F233</f>
        <v>28940.355000000003</v>
      </c>
      <c r="G18" s="110">
        <f>G19+G22+G26+G53+G59+G62+G63+G85+G145+G172+G183+G184+G233+G271+G272+G283+G286+G291+G294+G296+G300+G301+G306+G308+G310</f>
        <v>222869.76542300006</v>
      </c>
      <c r="H18" s="110">
        <f>H19+H22+H26+H53+H59+H62+H63+H85+H145+H172+H183+H184+H233+H271+H272+H283+H286+H291+H294+H296+H300+H301+H306+H308+H310</f>
        <v>184328.13586300003</v>
      </c>
      <c r="I18" s="110">
        <f>I19+I22+I26+I53+I59+I62+I63+I85+I145+I172+I183+I184+I233+I271+I272+I283+I286+I291+I294+I296+I300+I301+I306+I308+I310</f>
        <v>38541.629560000001</v>
      </c>
      <c r="J18" s="110">
        <f>G18/C18%</f>
        <v>79.460026861061294</v>
      </c>
      <c r="K18" s="110">
        <f>G18/D18%</f>
        <v>79.460026861061294</v>
      </c>
      <c r="L18" s="113"/>
      <c r="M18" s="113"/>
    </row>
    <row r="19" spans="1:13">
      <c r="A19" s="312">
        <v>1</v>
      </c>
      <c r="B19" s="313" t="s">
        <v>105</v>
      </c>
      <c r="C19" s="313"/>
      <c r="D19" s="313">
        <f t="shared" si="0"/>
        <v>4177.3209999999999</v>
      </c>
      <c r="E19" s="313">
        <v>2973.654</v>
      </c>
      <c r="F19" s="313">
        <v>1203.6669999999999</v>
      </c>
      <c r="G19" s="313">
        <f>H19+I19</f>
        <v>4478.200108</v>
      </c>
      <c r="H19" s="313">
        <f>H20+H21</f>
        <v>3247.8290000000002</v>
      </c>
      <c r="I19" s="313">
        <f>I20+I21</f>
        <v>1230.371108</v>
      </c>
      <c r="J19" s="313"/>
      <c r="K19" s="313">
        <f t="shared" ref="K19:K310" si="3">G19/D19%</f>
        <v>107.20268104845186</v>
      </c>
      <c r="L19" s="138"/>
    </row>
    <row r="20" spans="1:13" ht="15.75" hidden="1" customHeight="1">
      <c r="A20" s="320" t="s">
        <v>54</v>
      </c>
      <c r="B20" s="304" t="s">
        <v>710</v>
      </c>
      <c r="C20" s="304"/>
      <c r="D20" s="331"/>
      <c r="E20" s="304">
        <v>2973.654</v>
      </c>
      <c r="F20" s="305"/>
      <c r="G20" s="331"/>
      <c r="H20" s="304">
        <f>2947.829+300</f>
        <v>3247.8290000000002</v>
      </c>
      <c r="I20" s="304"/>
      <c r="J20" s="304"/>
      <c r="K20" s="331"/>
      <c r="M20" s="107"/>
    </row>
    <row r="21" spans="1:13" ht="15.75" hidden="1" customHeight="1">
      <c r="A21" s="317" t="s">
        <v>54</v>
      </c>
      <c r="B21" s="305" t="s">
        <v>715</v>
      </c>
      <c r="C21" s="305"/>
      <c r="D21" s="305"/>
      <c r="E21" s="305"/>
      <c r="F21" s="347">
        <v>1203.6669999999999</v>
      </c>
      <c r="G21" s="344"/>
      <c r="H21" s="305"/>
      <c r="I21" s="305">
        <v>1230.371108</v>
      </c>
      <c r="J21" s="305"/>
      <c r="K21" s="305"/>
    </row>
    <row r="22" spans="1:13">
      <c r="A22" s="312">
        <f>A19+1</f>
        <v>2</v>
      </c>
      <c r="B22" s="313" t="s">
        <v>106</v>
      </c>
      <c r="C22" s="313"/>
      <c r="D22" s="313">
        <f t="shared" si="0"/>
        <v>1456</v>
      </c>
      <c r="E22" s="313">
        <v>1251</v>
      </c>
      <c r="F22" s="313">
        <v>205</v>
      </c>
      <c r="G22" s="313">
        <f>H22+I22</f>
        <v>1303.4283479999999</v>
      </c>
      <c r="H22" s="313">
        <f>H23+H24</f>
        <v>1137</v>
      </c>
      <c r="I22" s="313">
        <v>166.428348</v>
      </c>
      <c r="J22" s="313"/>
      <c r="K22" s="313">
        <f t="shared" si="3"/>
        <v>89.521177747252736</v>
      </c>
      <c r="L22" s="138"/>
    </row>
    <row r="23" spans="1:13" ht="15.75" hidden="1" customHeight="1">
      <c r="A23" s="320" t="s">
        <v>54</v>
      </c>
      <c r="B23" s="304" t="s">
        <v>714</v>
      </c>
      <c r="C23" s="304"/>
      <c r="D23" s="304"/>
      <c r="E23" s="304">
        <v>896</v>
      </c>
      <c r="F23" s="304"/>
      <c r="G23" s="304"/>
      <c r="H23" s="304">
        <f>752+30</f>
        <v>782</v>
      </c>
      <c r="I23" s="304"/>
      <c r="J23" s="304"/>
      <c r="K23" s="305"/>
      <c r="L23" s="106"/>
    </row>
    <row r="24" spans="1:13" ht="15.75" hidden="1" customHeight="1">
      <c r="A24" s="320" t="s">
        <v>54</v>
      </c>
      <c r="B24" s="309" t="s">
        <v>716</v>
      </c>
      <c r="C24" s="309"/>
      <c r="D24" s="309"/>
      <c r="E24" s="309">
        <v>355</v>
      </c>
      <c r="F24" s="322"/>
      <c r="G24" s="309"/>
      <c r="H24" s="309">
        <v>355</v>
      </c>
      <c r="I24" s="309"/>
      <c r="J24" s="309"/>
      <c r="K24" s="322"/>
      <c r="L24" s="106"/>
    </row>
    <row r="25" spans="1:13" ht="15.75" hidden="1" customHeight="1">
      <c r="A25" s="317" t="s">
        <v>54</v>
      </c>
      <c r="B25" s="322" t="s">
        <v>717</v>
      </c>
      <c r="C25" s="322"/>
      <c r="D25" s="322"/>
      <c r="E25" s="322"/>
      <c r="F25" s="347">
        <v>205</v>
      </c>
      <c r="G25" s="322"/>
      <c r="H25" s="322"/>
      <c r="I25" s="322">
        <v>166.428348</v>
      </c>
      <c r="J25" s="322"/>
      <c r="K25" s="322"/>
      <c r="L25" s="106"/>
    </row>
    <row r="26" spans="1:13">
      <c r="A26" s="312">
        <v>3</v>
      </c>
      <c r="B26" s="313" t="s">
        <v>107</v>
      </c>
      <c r="C26" s="313">
        <v>121788</v>
      </c>
      <c r="D26" s="313">
        <f t="shared" si="0"/>
        <v>122733.34299999999</v>
      </c>
      <c r="E26" s="313">
        <v>122733.34299999999</v>
      </c>
      <c r="F26" s="313"/>
      <c r="G26" s="313">
        <f>H26+I26</f>
        <v>83621.244684000048</v>
      </c>
      <c r="H26" s="313">
        <f>SUM(H27:H51)</f>
        <v>83402.853684000045</v>
      </c>
      <c r="I26" s="313">
        <v>218.39099999999999</v>
      </c>
      <c r="J26" s="313"/>
      <c r="K26" s="313">
        <f t="shared" si="3"/>
        <v>68.132459069415276</v>
      </c>
      <c r="L26" s="413"/>
      <c r="M26" s="414"/>
    </row>
    <row r="27" spans="1:13" ht="15.75" hidden="1" customHeight="1">
      <c r="A27" s="320" t="s">
        <v>54</v>
      </c>
      <c r="B27" s="304" t="s">
        <v>718</v>
      </c>
      <c r="C27" s="304"/>
      <c r="D27" s="304"/>
      <c r="E27" s="304">
        <v>945.34299999999996</v>
      </c>
      <c r="F27" s="304"/>
      <c r="G27" s="304"/>
      <c r="H27" s="304">
        <f>913.937+600</f>
        <v>1513.9369999999999</v>
      </c>
      <c r="I27" s="304"/>
      <c r="J27" s="304"/>
      <c r="K27" s="305"/>
      <c r="L27" s="106"/>
    </row>
    <row r="28" spans="1:13" ht="15.75" hidden="1" customHeight="1">
      <c r="A28" s="320" t="s">
        <v>54</v>
      </c>
      <c r="B28" s="309" t="s">
        <v>719</v>
      </c>
      <c r="C28" s="309"/>
      <c r="D28" s="309"/>
      <c r="E28" s="357">
        <v>7985.8990000000003</v>
      </c>
      <c r="F28" s="309"/>
      <c r="G28" s="309"/>
      <c r="H28" s="309">
        <f>7405.997+331.287+60</f>
        <v>7797.2840000000006</v>
      </c>
      <c r="I28" s="309"/>
      <c r="J28" s="309"/>
      <c r="K28" s="322"/>
      <c r="L28" s="106"/>
      <c r="M28" s="301"/>
    </row>
    <row r="29" spans="1:13" ht="15.75" hidden="1" customHeight="1">
      <c r="A29" s="320" t="s">
        <v>54</v>
      </c>
      <c r="B29" s="309" t="s">
        <v>720</v>
      </c>
      <c r="C29" s="309"/>
      <c r="D29" s="309"/>
      <c r="E29" s="357">
        <v>5447.5619999999999</v>
      </c>
      <c r="F29" s="309"/>
      <c r="G29" s="309"/>
      <c r="H29" s="309">
        <f>5620.46+10.728</f>
        <v>5631.1880000000001</v>
      </c>
      <c r="I29" s="309"/>
      <c r="J29" s="309"/>
      <c r="K29" s="322"/>
      <c r="L29" s="106"/>
    </row>
    <row r="30" spans="1:13" ht="15.75" hidden="1" customHeight="1">
      <c r="A30" s="320" t="s">
        <v>54</v>
      </c>
      <c r="B30" s="309" t="s">
        <v>721</v>
      </c>
      <c r="C30" s="309"/>
      <c r="D30" s="309"/>
      <c r="E30" s="357">
        <v>4581.0249999999996</v>
      </c>
      <c r="F30" s="309"/>
      <c r="G30" s="309"/>
      <c r="H30" s="309">
        <f>4565.827+4.023</f>
        <v>4569.8500000000004</v>
      </c>
      <c r="I30" s="309"/>
      <c r="J30" s="309"/>
      <c r="K30" s="322"/>
      <c r="L30" s="106"/>
    </row>
    <row r="31" spans="1:13" ht="15.75" hidden="1" customHeight="1">
      <c r="A31" s="320" t="s">
        <v>54</v>
      </c>
      <c r="B31" s="309" t="s">
        <v>723</v>
      </c>
      <c r="C31" s="309"/>
      <c r="D31" s="309"/>
      <c r="E31" s="357">
        <v>6111.3980000000001</v>
      </c>
      <c r="F31" s="309"/>
      <c r="G31" s="309"/>
      <c r="H31" s="309">
        <f>6088.914+50+2.682</f>
        <v>6141.5959999999995</v>
      </c>
      <c r="I31" s="309"/>
      <c r="J31" s="309"/>
      <c r="K31" s="322"/>
      <c r="L31" s="106"/>
    </row>
    <row r="32" spans="1:13" ht="15.75" hidden="1" customHeight="1">
      <c r="A32" s="320" t="s">
        <v>54</v>
      </c>
      <c r="B32" s="309" t="s">
        <v>724</v>
      </c>
      <c r="C32" s="309"/>
      <c r="D32" s="309"/>
      <c r="E32" s="357">
        <v>3509.9369999999999</v>
      </c>
      <c r="F32" s="309"/>
      <c r="G32" s="309"/>
      <c r="H32" s="309">
        <v>3680.7310000000002</v>
      </c>
      <c r="I32" s="309"/>
      <c r="J32" s="309"/>
      <c r="K32" s="322"/>
      <c r="L32" s="106"/>
    </row>
    <row r="33" spans="1:13" ht="15.75" hidden="1" customHeight="1">
      <c r="A33" s="320" t="s">
        <v>460</v>
      </c>
      <c r="B33" s="309" t="s">
        <v>725</v>
      </c>
      <c r="C33" s="309"/>
      <c r="D33" s="309"/>
      <c r="E33" s="357">
        <v>3440.3809999999999</v>
      </c>
      <c r="F33" s="309"/>
      <c r="G33" s="309"/>
      <c r="H33" s="309">
        <f>3330.045+137.67</f>
        <v>3467.7150000000001</v>
      </c>
      <c r="I33" s="309"/>
      <c r="J33" s="309"/>
      <c r="K33" s="322"/>
      <c r="L33" s="106"/>
    </row>
    <row r="34" spans="1:13" ht="15.75" hidden="1" customHeight="1">
      <c r="A34" s="320" t="s">
        <v>54</v>
      </c>
      <c r="B34" s="309" t="s">
        <v>726</v>
      </c>
      <c r="C34" s="309"/>
      <c r="D34" s="309"/>
      <c r="E34" s="357">
        <v>7570.4219999999996</v>
      </c>
      <c r="F34" s="309"/>
      <c r="G34" s="309"/>
      <c r="H34" s="309">
        <f>8058.16341+194.307</f>
        <v>8252.4704099999999</v>
      </c>
      <c r="I34" s="309"/>
      <c r="J34" s="309"/>
      <c r="K34" s="322"/>
      <c r="L34" s="108"/>
    </row>
    <row r="35" spans="1:13" ht="15.75" hidden="1" customHeight="1">
      <c r="A35" s="320" t="s">
        <v>54</v>
      </c>
      <c r="B35" s="309" t="s">
        <v>727</v>
      </c>
      <c r="C35" s="309"/>
      <c r="D35" s="309"/>
      <c r="E35" s="357">
        <v>4079.1779999999999</v>
      </c>
      <c r="F35" s="309"/>
      <c r="G35" s="309"/>
      <c r="H35" s="309">
        <f>4162.48+110</f>
        <v>4272.4799999999996</v>
      </c>
      <c r="I35" s="309"/>
      <c r="J35" s="309"/>
      <c r="K35" s="322"/>
      <c r="L35" s="138"/>
    </row>
    <row r="36" spans="1:13" ht="15.75" hidden="1" customHeight="1">
      <c r="A36" s="320" t="s">
        <v>54</v>
      </c>
      <c r="B36" s="309" t="s">
        <v>728</v>
      </c>
      <c r="C36" s="309"/>
      <c r="D36" s="309"/>
      <c r="E36" s="309">
        <v>4193.777</v>
      </c>
      <c r="F36" s="309"/>
      <c r="G36" s="309"/>
      <c r="H36" s="309">
        <f>4287.523+4.023+50</f>
        <v>4341.5460000000003</v>
      </c>
      <c r="I36" s="309"/>
      <c r="J36" s="309"/>
      <c r="K36" s="322"/>
      <c r="L36" s="138"/>
    </row>
    <row r="37" spans="1:13" ht="15.75" hidden="1" customHeight="1">
      <c r="A37" s="320" t="s">
        <v>54</v>
      </c>
      <c r="B37" s="309" t="s">
        <v>729</v>
      </c>
      <c r="C37" s="309"/>
      <c r="D37" s="309"/>
      <c r="E37" s="309">
        <v>6461.93</v>
      </c>
      <c r="F37" s="309"/>
      <c r="G37" s="309"/>
      <c r="H37" s="309">
        <f>6241.045635+638.132</f>
        <v>6879.177635</v>
      </c>
      <c r="I37" s="309"/>
      <c r="J37" s="309"/>
      <c r="K37" s="322"/>
      <c r="L37" s="138"/>
      <c r="M37" s="288"/>
    </row>
    <row r="38" spans="1:13" ht="15.75" hidden="1" customHeight="1">
      <c r="A38" s="320" t="s">
        <v>54</v>
      </c>
      <c r="B38" s="309" t="s">
        <v>730</v>
      </c>
      <c r="C38" s="309"/>
      <c r="D38" s="309"/>
      <c r="E38" s="309">
        <v>4188.0219999999999</v>
      </c>
      <c r="F38" s="309"/>
      <c r="G38" s="309"/>
      <c r="H38" s="309">
        <f>3868.582999+4.023+5.522+0.000001+0.269999</f>
        <v>3878.3979990000003</v>
      </c>
      <c r="I38" s="309"/>
      <c r="J38" s="309"/>
      <c r="K38" s="322"/>
      <c r="L38" s="138"/>
    </row>
    <row r="39" spans="1:13" ht="15.75" hidden="1" customHeight="1">
      <c r="A39" s="320" t="s">
        <v>54</v>
      </c>
      <c r="B39" s="322" t="s">
        <v>731</v>
      </c>
      <c r="C39" s="322"/>
      <c r="D39" s="322"/>
      <c r="E39" s="358">
        <v>2994.183</v>
      </c>
      <c r="F39" s="322"/>
      <c r="G39" s="322"/>
      <c r="H39" s="322">
        <v>2830.7249999999999</v>
      </c>
      <c r="I39" s="322"/>
      <c r="J39" s="322"/>
      <c r="K39" s="322"/>
      <c r="L39" s="138"/>
    </row>
    <row r="40" spans="1:13" ht="15.75" hidden="1" customHeight="1">
      <c r="A40" s="320" t="s">
        <v>54</v>
      </c>
      <c r="B40" s="324" t="s">
        <v>733</v>
      </c>
      <c r="C40" s="309"/>
      <c r="D40" s="309"/>
      <c r="E40" s="357">
        <v>4305.652</v>
      </c>
      <c r="F40" s="309"/>
      <c r="G40" s="309"/>
      <c r="H40" s="309">
        <v>4190.5910000000003</v>
      </c>
      <c r="I40" s="309"/>
      <c r="J40" s="309"/>
      <c r="K40" s="322"/>
      <c r="L40" s="138"/>
    </row>
    <row r="41" spans="1:13" ht="15.75" hidden="1" customHeight="1">
      <c r="A41" s="320" t="s">
        <v>54</v>
      </c>
      <c r="B41" s="324" t="s">
        <v>734</v>
      </c>
      <c r="C41" s="309"/>
      <c r="D41" s="309"/>
      <c r="E41" s="357">
        <v>2691.009</v>
      </c>
      <c r="F41" s="309"/>
      <c r="G41" s="309"/>
      <c r="H41" s="309">
        <v>2811.259</v>
      </c>
      <c r="I41" s="309"/>
      <c r="J41" s="309"/>
      <c r="K41" s="322"/>
      <c r="L41" s="138"/>
    </row>
    <row r="42" spans="1:13" ht="15.75" hidden="1" customHeight="1">
      <c r="A42" s="320" t="s">
        <v>54</v>
      </c>
      <c r="B42" s="324" t="s">
        <v>735</v>
      </c>
      <c r="C42" s="309"/>
      <c r="D42" s="309"/>
      <c r="E42" s="357">
        <v>2107.2860000000001</v>
      </c>
      <c r="F42" s="309"/>
      <c r="G42" s="309"/>
      <c r="H42" s="309">
        <v>1985.4006400000001</v>
      </c>
      <c r="I42" s="309"/>
      <c r="J42" s="309"/>
      <c r="K42" s="322"/>
      <c r="L42" s="138"/>
    </row>
    <row r="43" spans="1:13" ht="15.75" hidden="1" customHeight="1">
      <c r="A43" s="320" t="s">
        <v>54</v>
      </c>
      <c r="B43" s="324" t="s">
        <v>736</v>
      </c>
      <c r="C43" s="309"/>
      <c r="D43" s="309"/>
      <c r="E43" s="309">
        <v>2753.5650000000001</v>
      </c>
      <c r="F43" s="309"/>
      <c r="G43" s="309"/>
      <c r="H43" s="309">
        <v>2911.4070000000002</v>
      </c>
      <c r="I43" s="309"/>
      <c r="J43" s="309"/>
      <c r="K43" s="322"/>
      <c r="L43" s="138"/>
    </row>
    <row r="44" spans="1:13" ht="15.75" hidden="1" customHeight="1">
      <c r="A44" s="320" t="s">
        <v>54</v>
      </c>
      <c r="B44" s="324" t="s">
        <v>737</v>
      </c>
      <c r="C44" s="309"/>
      <c r="D44" s="309"/>
      <c r="E44" s="309">
        <v>4528.5140000000001</v>
      </c>
      <c r="F44" s="309"/>
      <c r="G44" s="309"/>
      <c r="H44" s="309">
        <v>4321.0140000000001</v>
      </c>
      <c r="I44" s="309"/>
      <c r="J44" s="309"/>
      <c r="K44" s="322"/>
      <c r="L44" s="138"/>
    </row>
    <row r="45" spans="1:13" ht="15.75" hidden="1" customHeight="1">
      <c r="A45" s="315" t="s">
        <v>54</v>
      </c>
      <c r="B45" s="324" t="s">
        <v>738</v>
      </c>
      <c r="C45" s="309"/>
      <c r="D45" s="309"/>
      <c r="E45" s="309">
        <v>3370.0250000000001</v>
      </c>
      <c r="F45" s="309"/>
      <c r="G45" s="309"/>
      <c r="H45" s="309">
        <v>3448.4940000000001</v>
      </c>
      <c r="I45" s="309"/>
      <c r="J45" s="309"/>
      <c r="K45" s="309"/>
      <c r="L45" s="138"/>
    </row>
    <row r="46" spans="1:13" ht="15.75" hidden="1" customHeight="1">
      <c r="A46" s="315" t="s">
        <v>54</v>
      </c>
      <c r="B46" s="324" t="s">
        <v>872</v>
      </c>
      <c r="C46" s="309"/>
      <c r="D46" s="309"/>
      <c r="E46" s="309">
        <v>2396.3919999999998</v>
      </c>
      <c r="F46" s="309"/>
      <c r="G46" s="309"/>
      <c r="H46" s="309"/>
      <c r="I46" s="309"/>
      <c r="J46" s="309"/>
      <c r="K46" s="309"/>
      <c r="L46" s="138"/>
    </row>
    <row r="47" spans="1:13" ht="15.75" hidden="1" customHeight="1">
      <c r="A47" s="315" t="s">
        <v>54</v>
      </c>
      <c r="B47" s="324" t="s">
        <v>873</v>
      </c>
      <c r="C47" s="309"/>
      <c r="D47" s="309"/>
      <c r="E47" s="309">
        <v>38784.843000000001</v>
      </c>
      <c r="F47" s="309"/>
      <c r="G47" s="309"/>
      <c r="H47" s="309"/>
      <c r="I47" s="309"/>
      <c r="J47" s="309"/>
      <c r="K47" s="309"/>
      <c r="L47" s="138"/>
    </row>
    <row r="48" spans="1:13" ht="15.75" hidden="1" customHeight="1">
      <c r="A48" s="315" t="s">
        <v>54</v>
      </c>
      <c r="B48" s="324" t="s">
        <v>874</v>
      </c>
      <c r="C48" s="309"/>
      <c r="D48" s="309"/>
      <c r="E48" s="309">
        <v>287</v>
      </c>
      <c r="F48" s="309"/>
      <c r="G48" s="309"/>
      <c r="H48" s="309"/>
      <c r="I48" s="309"/>
      <c r="J48" s="309"/>
      <c r="K48" s="309"/>
      <c r="L48" s="138"/>
    </row>
    <row r="49" spans="1:13" ht="15.75" hidden="1" customHeight="1">
      <c r="A49" s="315" t="s">
        <v>54</v>
      </c>
      <c r="B49" s="324" t="s">
        <v>791</v>
      </c>
      <c r="C49" s="309"/>
      <c r="D49" s="309"/>
      <c r="E49" s="309"/>
      <c r="F49" s="309"/>
      <c r="G49" s="309"/>
      <c r="H49" s="309">
        <v>26.5</v>
      </c>
      <c r="I49" s="309"/>
      <c r="J49" s="309"/>
      <c r="K49" s="309"/>
      <c r="L49" s="138"/>
    </row>
    <row r="50" spans="1:13" ht="15.75" hidden="1" customHeight="1">
      <c r="A50" s="315" t="s">
        <v>54</v>
      </c>
      <c r="B50" s="324" t="s">
        <v>802</v>
      </c>
      <c r="C50" s="309"/>
      <c r="D50" s="309"/>
      <c r="E50" s="309"/>
      <c r="F50" s="309"/>
      <c r="G50" s="309"/>
      <c r="H50" s="309">
        <v>30.6</v>
      </c>
      <c r="I50" s="309"/>
      <c r="J50" s="309"/>
      <c r="K50" s="309"/>
      <c r="L50" s="138"/>
    </row>
    <row r="51" spans="1:13" ht="15.75" hidden="1" customHeight="1">
      <c r="A51" s="317" t="s">
        <v>54</v>
      </c>
      <c r="B51" s="321" t="s">
        <v>814</v>
      </c>
      <c r="C51" s="305"/>
      <c r="D51" s="305"/>
      <c r="E51" s="305"/>
      <c r="F51" s="305"/>
      <c r="G51" s="305"/>
      <c r="H51" s="305">
        <v>420.49</v>
      </c>
      <c r="I51" s="305"/>
      <c r="J51" s="305"/>
      <c r="K51" s="305"/>
      <c r="L51" s="138"/>
    </row>
    <row r="52" spans="1:13" ht="15.75" hidden="1" customHeight="1">
      <c r="A52" s="345" t="s">
        <v>54</v>
      </c>
      <c r="B52" s="346" t="s">
        <v>871</v>
      </c>
      <c r="C52" s="347"/>
      <c r="D52" s="347"/>
      <c r="E52" s="347"/>
      <c r="F52" s="347"/>
      <c r="G52" s="347"/>
      <c r="H52" s="347"/>
      <c r="I52" s="347">
        <v>218.39099999999999</v>
      </c>
      <c r="J52" s="347"/>
      <c r="K52" s="347"/>
      <c r="L52" s="138"/>
    </row>
    <row r="53" spans="1:13">
      <c r="A53" s="312">
        <v>4</v>
      </c>
      <c r="B53" s="313" t="s">
        <v>109</v>
      </c>
      <c r="C53" s="313"/>
      <c r="D53" s="313">
        <f t="shared" si="0"/>
        <v>8514.3430000000008</v>
      </c>
      <c r="E53" s="313">
        <v>8514.3430000000008</v>
      </c>
      <c r="F53" s="313"/>
      <c r="G53" s="313">
        <f t="shared" si="2"/>
        <v>12104.526300000001</v>
      </c>
      <c r="H53" s="313">
        <f>H54+H58</f>
        <v>11905.125000000002</v>
      </c>
      <c r="I53" s="313">
        <f>I54+I58</f>
        <v>199.40129999999999</v>
      </c>
      <c r="J53" s="313"/>
      <c r="K53" s="313">
        <f>G53/D53%</f>
        <v>142.16629867976894</v>
      </c>
      <c r="L53" s="138"/>
    </row>
    <row r="54" spans="1:13" ht="15.75" hidden="1" customHeight="1">
      <c r="A54" s="311" t="s">
        <v>54</v>
      </c>
      <c r="B54" s="308" t="s">
        <v>740</v>
      </c>
      <c r="C54" s="308"/>
      <c r="D54" s="308"/>
      <c r="E54" s="308"/>
      <c r="F54" s="308"/>
      <c r="G54" s="308"/>
      <c r="H54" s="308">
        <f>SUM(H55:H57)</f>
        <v>11905.125000000002</v>
      </c>
      <c r="I54" s="308"/>
      <c r="J54" s="308"/>
      <c r="K54" s="308"/>
      <c r="L54" s="106"/>
    </row>
    <row r="55" spans="1:13" ht="15.75" hidden="1" customHeight="1">
      <c r="A55" s="315" t="s">
        <v>747</v>
      </c>
      <c r="B55" s="309" t="s">
        <v>739</v>
      </c>
      <c r="C55" s="309"/>
      <c r="D55" s="309"/>
      <c r="E55" s="309">
        <v>7839.8220000000001</v>
      </c>
      <c r="F55" s="309"/>
      <c r="G55" s="309"/>
      <c r="H55" s="309">
        <v>8341.3420000000006</v>
      </c>
      <c r="I55" s="309"/>
      <c r="J55" s="309"/>
      <c r="K55" s="309"/>
      <c r="L55" s="106"/>
    </row>
    <row r="56" spans="1:13" ht="15.75" hidden="1" customHeight="1">
      <c r="A56" s="315" t="s">
        <v>747</v>
      </c>
      <c r="B56" s="309" t="s">
        <v>743</v>
      </c>
      <c r="C56" s="309"/>
      <c r="D56" s="309"/>
      <c r="E56" s="309">
        <v>674.52099999999996</v>
      </c>
      <c r="F56" s="309"/>
      <c r="G56" s="309"/>
      <c r="H56" s="309">
        <v>932.96799999999996</v>
      </c>
      <c r="I56" s="309"/>
      <c r="J56" s="309"/>
      <c r="K56" s="309"/>
      <c r="L56" s="106"/>
    </row>
    <row r="57" spans="1:13" ht="15.75" hidden="1" customHeight="1">
      <c r="A57" s="315" t="s">
        <v>747</v>
      </c>
      <c r="B57" s="309" t="s">
        <v>746</v>
      </c>
      <c r="C57" s="309"/>
      <c r="D57" s="309"/>
      <c r="E57" s="309"/>
      <c r="F57" s="309"/>
      <c r="G57" s="309"/>
      <c r="H57" s="309">
        <v>2630.8150000000001</v>
      </c>
      <c r="I57" s="309"/>
      <c r="J57" s="309"/>
      <c r="K57" s="309"/>
      <c r="L57" s="106"/>
    </row>
    <row r="58" spans="1:13" ht="15.75" hidden="1" customHeight="1">
      <c r="A58" s="319" t="s">
        <v>440</v>
      </c>
      <c r="B58" s="310" t="s">
        <v>751</v>
      </c>
      <c r="C58" s="310"/>
      <c r="D58" s="310"/>
      <c r="E58" s="310"/>
      <c r="F58" s="310"/>
      <c r="G58" s="310"/>
      <c r="H58" s="310"/>
      <c r="I58" s="310">
        <v>199.40129999999999</v>
      </c>
      <c r="J58" s="310"/>
      <c r="K58" s="310"/>
      <c r="L58" s="106"/>
    </row>
    <row r="59" spans="1:13">
      <c r="A59" s="312">
        <v>5</v>
      </c>
      <c r="B59" s="313" t="s">
        <v>388</v>
      </c>
      <c r="C59" s="313"/>
      <c r="D59" s="313">
        <f t="shared" si="0"/>
        <v>3820.498</v>
      </c>
      <c r="E59" s="313">
        <v>2955.018</v>
      </c>
      <c r="F59" s="313">
        <v>865.48</v>
      </c>
      <c r="G59" s="313">
        <f t="shared" si="2"/>
        <v>3539.4018999999998</v>
      </c>
      <c r="H59" s="313">
        <f>H60+H61</f>
        <v>2805.1839</v>
      </c>
      <c r="I59" s="313">
        <f>I60+I61</f>
        <v>734.21800000000007</v>
      </c>
      <c r="J59" s="313"/>
      <c r="K59" s="313">
        <f t="shared" si="3"/>
        <v>92.642422532350494</v>
      </c>
      <c r="L59" s="138"/>
    </row>
    <row r="60" spans="1:13" ht="15.75" hidden="1" customHeight="1">
      <c r="A60" s="330" t="s">
        <v>54</v>
      </c>
      <c r="B60" s="331" t="s">
        <v>752</v>
      </c>
      <c r="C60" s="331"/>
      <c r="D60" s="331"/>
      <c r="E60" s="331">
        <v>2955.018</v>
      </c>
      <c r="F60" s="331"/>
      <c r="G60" s="331"/>
      <c r="H60" s="331">
        <v>2805.1839</v>
      </c>
      <c r="I60" s="331"/>
      <c r="J60" s="331"/>
      <c r="K60" s="331"/>
      <c r="L60" s="138"/>
    </row>
    <row r="61" spans="1:13" ht="15.75" hidden="1" customHeight="1">
      <c r="A61" s="319" t="s">
        <v>54</v>
      </c>
      <c r="B61" s="310" t="s">
        <v>753</v>
      </c>
      <c r="C61" s="310"/>
      <c r="D61" s="310"/>
      <c r="E61" s="310"/>
      <c r="F61" s="310">
        <v>865.48</v>
      </c>
      <c r="G61" s="310"/>
      <c r="H61" s="310"/>
      <c r="I61" s="310">
        <f>579.873+154.345</f>
        <v>734.21800000000007</v>
      </c>
      <c r="J61" s="310"/>
      <c r="K61" s="310"/>
      <c r="L61" s="138"/>
    </row>
    <row r="62" spans="1:13">
      <c r="A62" s="312">
        <v>6</v>
      </c>
      <c r="B62" s="313" t="s">
        <v>111</v>
      </c>
      <c r="C62" s="313"/>
      <c r="D62" s="313">
        <f t="shared" si="0"/>
        <v>19000</v>
      </c>
      <c r="E62" s="313">
        <v>19000</v>
      </c>
      <c r="F62" s="313"/>
      <c r="G62" s="313">
        <f t="shared" si="2"/>
        <v>19092.038999999997</v>
      </c>
      <c r="H62" s="313">
        <f>19118.315-26.276</f>
        <v>19092.038999999997</v>
      </c>
      <c r="I62" s="313"/>
      <c r="J62" s="313"/>
      <c r="K62" s="415">
        <f t="shared" si="3"/>
        <v>100.48441578947367</v>
      </c>
      <c r="L62" s="106"/>
    </row>
    <row r="63" spans="1:13">
      <c r="A63" s="312">
        <v>7</v>
      </c>
      <c r="B63" s="313" t="s">
        <v>112</v>
      </c>
      <c r="C63" s="313"/>
      <c r="D63" s="313">
        <f t="shared" si="0"/>
        <v>38273.494000000006</v>
      </c>
      <c r="E63" s="313">
        <f>36919.66-99.598</f>
        <v>36820.062000000005</v>
      </c>
      <c r="F63" s="313">
        <v>1453.432</v>
      </c>
      <c r="G63" s="313">
        <f t="shared" si="2"/>
        <v>7455.8907790000003</v>
      </c>
      <c r="H63" s="313">
        <f>H64+H65+H66+H72+H73+H74+H75+H76+H77+H78+H80+H82+H83</f>
        <v>4307.9275790000002</v>
      </c>
      <c r="I63" s="313">
        <f>I64+I65+I66+I72+I73+I74+I75+I76+I77+I78++I80+I82+I83+I84</f>
        <v>3147.9632000000001</v>
      </c>
      <c r="J63" s="313"/>
      <c r="K63" s="313">
        <f>G63/D63%</f>
        <v>19.480559519859877</v>
      </c>
      <c r="L63" s="108"/>
      <c r="M63" s="138"/>
    </row>
    <row r="64" spans="1:13" ht="15.75" hidden="1" customHeight="1">
      <c r="A64" s="312" t="s">
        <v>54</v>
      </c>
      <c r="B64" s="313" t="s">
        <v>754</v>
      </c>
      <c r="C64" s="313"/>
      <c r="D64" s="313"/>
      <c r="E64" s="313">
        <v>29500</v>
      </c>
      <c r="F64" s="313"/>
      <c r="G64" s="313"/>
      <c r="H64" s="313"/>
      <c r="I64" s="313"/>
      <c r="J64" s="313"/>
      <c r="K64" s="313"/>
      <c r="L64" s="106"/>
    </row>
    <row r="65" spans="1:12" ht="15.75" hidden="1" customHeight="1">
      <c r="A65" s="312" t="s">
        <v>54</v>
      </c>
      <c r="B65" s="313" t="s">
        <v>755</v>
      </c>
      <c r="C65" s="313"/>
      <c r="D65" s="313"/>
      <c r="E65" s="313">
        <v>255</v>
      </c>
      <c r="F65" s="313"/>
      <c r="G65" s="313">
        <f>H65+I65</f>
        <v>232.50700000000001</v>
      </c>
      <c r="H65" s="313">
        <v>232.50700000000001</v>
      </c>
      <c r="I65" s="313"/>
      <c r="J65" s="313"/>
      <c r="K65" s="313"/>
      <c r="L65" s="108"/>
    </row>
    <row r="66" spans="1:12" ht="15.75" hidden="1" customHeight="1">
      <c r="A66" s="312" t="s">
        <v>54</v>
      </c>
      <c r="B66" s="313" t="s">
        <v>756</v>
      </c>
      <c r="C66" s="313"/>
      <c r="D66" s="313"/>
      <c r="E66" s="313">
        <v>300</v>
      </c>
      <c r="F66" s="313"/>
      <c r="G66" s="313">
        <f>H66+I66</f>
        <v>219.06799999999998</v>
      </c>
      <c r="H66" s="313">
        <f>SUM(H67:H71)</f>
        <v>32.868000000000002</v>
      </c>
      <c r="I66" s="313">
        <f>SUM(I67:I71)</f>
        <v>186.2</v>
      </c>
      <c r="J66" s="313"/>
      <c r="K66" s="313"/>
      <c r="L66" s="106"/>
    </row>
    <row r="67" spans="1:12" ht="15.75" hidden="1" customHeight="1">
      <c r="A67" s="311" t="s">
        <v>442</v>
      </c>
      <c r="B67" s="308" t="s">
        <v>464</v>
      </c>
      <c r="C67" s="308"/>
      <c r="D67" s="308"/>
      <c r="E67" s="308"/>
      <c r="F67" s="308"/>
      <c r="G67" s="308"/>
      <c r="H67" s="308"/>
      <c r="I67" s="308">
        <v>6</v>
      </c>
      <c r="J67" s="308"/>
      <c r="K67" s="308"/>
      <c r="L67" s="106"/>
    </row>
    <row r="68" spans="1:12" ht="15.75" hidden="1" customHeight="1">
      <c r="A68" s="315" t="s">
        <v>442</v>
      </c>
      <c r="B68" s="309" t="s">
        <v>466</v>
      </c>
      <c r="C68" s="309"/>
      <c r="D68" s="309"/>
      <c r="E68" s="309"/>
      <c r="F68" s="309"/>
      <c r="G68" s="309"/>
      <c r="H68" s="309"/>
      <c r="I68" s="309">
        <v>31.2</v>
      </c>
      <c r="J68" s="309"/>
      <c r="K68" s="309"/>
      <c r="L68" s="106"/>
    </row>
    <row r="69" spans="1:12" ht="15.75" hidden="1" customHeight="1">
      <c r="A69" s="315" t="s">
        <v>766</v>
      </c>
      <c r="B69" s="309" t="s">
        <v>463</v>
      </c>
      <c r="C69" s="309"/>
      <c r="D69" s="309"/>
      <c r="E69" s="309"/>
      <c r="F69" s="309"/>
      <c r="G69" s="309"/>
      <c r="H69" s="309"/>
      <c r="I69" s="309">
        <v>20</v>
      </c>
      <c r="J69" s="309"/>
      <c r="K69" s="309"/>
      <c r="L69" s="106"/>
    </row>
    <row r="70" spans="1:12" ht="15.75" hidden="1" customHeight="1">
      <c r="A70" s="317" t="s">
        <v>442</v>
      </c>
      <c r="B70" s="305" t="s">
        <v>457</v>
      </c>
      <c r="C70" s="305"/>
      <c r="D70" s="305"/>
      <c r="E70" s="305"/>
      <c r="F70" s="305"/>
      <c r="G70" s="305"/>
      <c r="H70" s="305"/>
      <c r="I70" s="305">
        <v>129</v>
      </c>
      <c r="J70" s="305"/>
      <c r="K70" s="305"/>
      <c r="L70" s="106"/>
    </row>
    <row r="71" spans="1:12" ht="15.75" hidden="1" customHeight="1">
      <c r="A71" s="319" t="s">
        <v>442</v>
      </c>
      <c r="B71" s="310" t="s">
        <v>761</v>
      </c>
      <c r="C71" s="310"/>
      <c r="D71" s="310"/>
      <c r="E71" s="310"/>
      <c r="F71" s="310"/>
      <c r="G71" s="310"/>
      <c r="H71" s="310">
        <v>32.868000000000002</v>
      </c>
      <c r="I71" s="310"/>
      <c r="J71" s="310"/>
      <c r="K71" s="310"/>
      <c r="L71" s="106"/>
    </row>
    <row r="72" spans="1:12" ht="15.75" hidden="1" customHeight="1">
      <c r="A72" s="312" t="s">
        <v>54</v>
      </c>
      <c r="B72" s="313" t="s">
        <v>757</v>
      </c>
      <c r="C72" s="313"/>
      <c r="D72" s="313"/>
      <c r="E72" s="313">
        <v>1900</v>
      </c>
      <c r="F72" s="313"/>
      <c r="G72" s="313">
        <f t="shared" ref="G72:G79" si="4">H72+I72</f>
        <v>1820.306</v>
      </c>
      <c r="H72" s="313"/>
      <c r="I72" s="313">
        <v>1820.306</v>
      </c>
      <c r="J72" s="313"/>
      <c r="K72" s="313"/>
      <c r="L72" s="106"/>
    </row>
    <row r="73" spans="1:12" ht="15.75" hidden="1" customHeight="1">
      <c r="A73" s="312" t="s">
        <v>54</v>
      </c>
      <c r="B73" s="313" t="s">
        <v>758</v>
      </c>
      <c r="C73" s="313"/>
      <c r="D73" s="313"/>
      <c r="E73" s="313">
        <v>1632</v>
      </c>
      <c r="F73" s="313"/>
      <c r="G73" s="313">
        <f t="shared" si="4"/>
        <v>605.53129999999999</v>
      </c>
      <c r="H73" s="313"/>
      <c r="I73" s="313">
        <v>605.53129999999999</v>
      </c>
      <c r="J73" s="313"/>
      <c r="K73" s="313"/>
      <c r="L73" s="239"/>
    </row>
    <row r="74" spans="1:12" ht="15.75" hidden="1" customHeight="1">
      <c r="A74" s="312" t="s">
        <v>54</v>
      </c>
      <c r="B74" s="313" t="s">
        <v>759</v>
      </c>
      <c r="C74" s="313"/>
      <c r="D74" s="313"/>
      <c r="E74" s="313">
        <v>105</v>
      </c>
      <c r="F74" s="313"/>
      <c r="G74" s="313">
        <f t="shared" si="4"/>
        <v>96</v>
      </c>
      <c r="H74" s="313">
        <v>96</v>
      </c>
      <c r="I74" s="313"/>
      <c r="J74" s="313"/>
      <c r="K74" s="313"/>
      <c r="L74" s="106"/>
    </row>
    <row r="75" spans="1:12" ht="15.75" hidden="1" customHeight="1">
      <c r="A75" s="312" t="s">
        <v>54</v>
      </c>
      <c r="B75" s="313" t="s">
        <v>760</v>
      </c>
      <c r="C75" s="313"/>
      <c r="D75" s="313"/>
      <c r="E75" s="313">
        <v>372</v>
      </c>
      <c r="F75" s="313"/>
      <c r="G75" s="313">
        <f t="shared" si="4"/>
        <v>324.919579</v>
      </c>
      <c r="H75" s="313">
        <v>324.919579</v>
      </c>
      <c r="I75" s="313"/>
      <c r="J75" s="313"/>
      <c r="K75" s="313"/>
      <c r="L75" s="296"/>
    </row>
    <row r="76" spans="1:12" ht="15.75" hidden="1" customHeight="1">
      <c r="A76" s="312" t="s">
        <v>54</v>
      </c>
      <c r="B76" s="313" t="s">
        <v>761</v>
      </c>
      <c r="C76" s="313"/>
      <c r="D76" s="313"/>
      <c r="E76" s="313">
        <v>1924.579</v>
      </c>
      <c r="F76" s="313"/>
      <c r="G76" s="313">
        <f t="shared" si="4"/>
        <v>1882.854</v>
      </c>
      <c r="H76" s="313">
        <v>1882.854</v>
      </c>
      <c r="I76" s="313"/>
      <c r="J76" s="313"/>
      <c r="K76" s="313"/>
      <c r="L76" s="138"/>
    </row>
    <row r="77" spans="1:12" ht="15.75" hidden="1" customHeight="1">
      <c r="A77" s="312" t="s">
        <v>54</v>
      </c>
      <c r="B77" s="313" t="s">
        <v>762</v>
      </c>
      <c r="C77" s="313"/>
      <c r="D77" s="313"/>
      <c r="E77" s="313">
        <v>481.08</v>
      </c>
      <c r="F77" s="313"/>
      <c r="G77" s="313">
        <f t="shared" si="4"/>
        <v>471.69499999999999</v>
      </c>
      <c r="H77" s="313">
        <v>471.69499999999999</v>
      </c>
      <c r="I77" s="313"/>
      <c r="J77" s="313"/>
      <c r="K77" s="313"/>
      <c r="L77" s="138"/>
    </row>
    <row r="78" spans="1:12" ht="15.75" hidden="1" customHeight="1">
      <c r="A78" s="312" t="s">
        <v>54</v>
      </c>
      <c r="B78" s="313" t="s">
        <v>763</v>
      </c>
      <c r="C78" s="313"/>
      <c r="D78" s="313"/>
      <c r="E78" s="313">
        <v>100</v>
      </c>
      <c r="F78" s="313"/>
      <c r="G78" s="313">
        <f t="shared" si="4"/>
        <v>33.362000000000002</v>
      </c>
      <c r="H78" s="313">
        <f>H79</f>
        <v>33.362000000000002</v>
      </c>
      <c r="I78" s="313"/>
      <c r="J78" s="313"/>
      <c r="K78" s="313"/>
      <c r="L78" s="106"/>
    </row>
    <row r="79" spans="1:12" ht="15.75" hidden="1" customHeight="1">
      <c r="A79" s="312" t="s">
        <v>442</v>
      </c>
      <c r="B79" s="313" t="s">
        <v>846</v>
      </c>
      <c r="C79" s="313"/>
      <c r="D79" s="313"/>
      <c r="E79" s="313"/>
      <c r="F79" s="313"/>
      <c r="G79" s="313">
        <f t="shared" si="4"/>
        <v>33.362000000000002</v>
      </c>
      <c r="H79" s="313">
        <v>33.362000000000002</v>
      </c>
      <c r="I79" s="313"/>
      <c r="J79" s="313"/>
      <c r="K79" s="313"/>
      <c r="L79" s="106"/>
    </row>
    <row r="80" spans="1:12" ht="15.75" hidden="1" customHeight="1">
      <c r="A80" s="312" t="s">
        <v>54</v>
      </c>
      <c r="B80" s="313" t="s">
        <v>764</v>
      </c>
      <c r="C80" s="313"/>
      <c r="D80" s="313"/>
      <c r="E80" s="313">
        <v>100</v>
      </c>
      <c r="F80" s="313"/>
      <c r="G80" s="313"/>
      <c r="H80" s="313">
        <f>H81</f>
        <v>90</v>
      </c>
      <c r="I80" s="313"/>
      <c r="J80" s="313"/>
      <c r="K80" s="313"/>
      <c r="L80" s="106"/>
    </row>
    <row r="81" spans="1:12" ht="15.75" hidden="1" customHeight="1">
      <c r="A81" s="312" t="s">
        <v>442</v>
      </c>
      <c r="B81" s="313" t="s">
        <v>755</v>
      </c>
      <c r="C81" s="313"/>
      <c r="D81" s="313"/>
      <c r="E81" s="313"/>
      <c r="F81" s="313"/>
      <c r="G81" s="313"/>
      <c r="H81" s="313">
        <v>90</v>
      </c>
      <c r="I81" s="313"/>
      <c r="J81" s="313"/>
      <c r="K81" s="313"/>
      <c r="L81" s="106"/>
    </row>
    <row r="82" spans="1:12" ht="15.75" hidden="1" customHeight="1">
      <c r="A82" s="312" t="s">
        <v>54</v>
      </c>
      <c r="B82" s="313" t="s">
        <v>765</v>
      </c>
      <c r="C82" s="313"/>
      <c r="D82" s="313"/>
      <c r="E82" s="313">
        <f>250-99.598</f>
        <v>150.40199999999999</v>
      </c>
      <c r="F82" s="313"/>
      <c r="G82" s="313"/>
      <c r="H82" s="313"/>
      <c r="I82" s="313">
        <v>150.4016</v>
      </c>
      <c r="J82" s="313"/>
      <c r="K82" s="313"/>
      <c r="L82" s="106"/>
    </row>
    <row r="83" spans="1:12" ht="15.75" hidden="1" customHeight="1">
      <c r="A83" s="312" t="s">
        <v>54</v>
      </c>
      <c r="B83" s="313" t="s">
        <v>818</v>
      </c>
      <c r="C83" s="313"/>
      <c r="D83" s="313"/>
      <c r="E83" s="313"/>
      <c r="F83" s="313"/>
      <c r="G83" s="313"/>
      <c r="H83" s="313">
        <v>1143.722</v>
      </c>
      <c r="I83" s="313"/>
      <c r="J83" s="313"/>
      <c r="K83" s="313"/>
      <c r="L83" s="106"/>
    </row>
    <row r="84" spans="1:12" ht="15.75" hidden="1" customHeight="1">
      <c r="A84" s="312" t="s">
        <v>54</v>
      </c>
      <c r="B84" s="313" t="s">
        <v>867</v>
      </c>
      <c r="C84" s="313"/>
      <c r="D84" s="313"/>
      <c r="E84" s="313"/>
      <c r="F84" s="313">
        <v>1453.432</v>
      </c>
      <c r="G84" s="313"/>
      <c r="H84" s="313"/>
      <c r="I84" s="313">
        <v>385.52429999999998</v>
      </c>
      <c r="J84" s="313"/>
      <c r="K84" s="313"/>
      <c r="L84" s="106"/>
    </row>
    <row r="85" spans="1:12">
      <c r="A85" s="312">
        <v>8</v>
      </c>
      <c r="B85" s="313" t="s">
        <v>113</v>
      </c>
      <c r="C85" s="313"/>
      <c r="D85" s="313">
        <f>E85+F85</f>
        <v>58459.315000000002</v>
      </c>
      <c r="E85" s="313">
        <f>E86+E114+E144</f>
        <v>36679.892</v>
      </c>
      <c r="F85" s="313">
        <v>21779.422999999999</v>
      </c>
      <c r="G85" s="313">
        <f>H85+I85</f>
        <v>63709.197203999996</v>
      </c>
      <c r="H85" s="313">
        <f>H86+H114+H144</f>
        <v>33106.603999999992</v>
      </c>
      <c r="I85" s="313">
        <f>I86+I114</f>
        <v>30602.593204000001</v>
      </c>
      <c r="J85" s="313"/>
      <c r="K85" s="313">
        <f t="shared" si="3"/>
        <v>108.98040321546702</v>
      </c>
      <c r="L85" s="138"/>
    </row>
    <row r="86" spans="1:12" ht="31.5" hidden="1" customHeight="1">
      <c r="A86" s="312" t="s">
        <v>711</v>
      </c>
      <c r="B86" s="313" t="s">
        <v>390</v>
      </c>
      <c r="C86" s="313"/>
      <c r="D86" s="313">
        <f t="shared" si="0"/>
        <v>30292.892</v>
      </c>
      <c r="E86" s="313">
        <f>30142.892+150</f>
        <v>30292.892</v>
      </c>
      <c r="F86" s="313"/>
      <c r="G86" s="313">
        <f>H86+I86</f>
        <v>59971.270203999993</v>
      </c>
      <c r="H86" s="313">
        <f>SUM(H87:H107)+SUM(H110:H112)</f>
        <v>29608.676999999992</v>
      </c>
      <c r="I86" s="313">
        <f>31653.585204-240-526.189-524.803</f>
        <v>30362.593204000001</v>
      </c>
      <c r="J86" s="313"/>
      <c r="K86" s="313"/>
      <c r="L86" s="106"/>
    </row>
    <row r="87" spans="1:12" ht="15.75" hidden="1" customHeight="1">
      <c r="A87" s="311" t="s">
        <v>54</v>
      </c>
      <c r="B87" s="308" t="s">
        <v>772</v>
      </c>
      <c r="C87" s="308"/>
      <c r="D87" s="308"/>
      <c r="E87" s="308">
        <v>9319.1540000000005</v>
      </c>
      <c r="F87" s="308"/>
      <c r="G87" s="308"/>
      <c r="H87" s="308">
        <v>9466.5759999999991</v>
      </c>
      <c r="I87" s="308"/>
      <c r="J87" s="308"/>
      <c r="K87" s="308"/>
      <c r="L87" s="106"/>
    </row>
    <row r="88" spans="1:12" ht="15.75" hidden="1" customHeight="1">
      <c r="A88" s="315" t="s">
        <v>54</v>
      </c>
      <c r="B88" s="309" t="s">
        <v>773</v>
      </c>
      <c r="C88" s="309"/>
      <c r="D88" s="309"/>
      <c r="E88" s="309">
        <v>1525.7439999999999</v>
      </c>
      <c r="F88" s="309"/>
      <c r="G88" s="309"/>
      <c r="H88" s="309">
        <v>1612.2470000000001</v>
      </c>
      <c r="I88" s="309"/>
      <c r="J88" s="309"/>
      <c r="K88" s="309"/>
      <c r="L88" s="106"/>
    </row>
    <row r="89" spans="1:12" ht="15.75" hidden="1" customHeight="1">
      <c r="A89" s="315" t="s">
        <v>54</v>
      </c>
      <c r="B89" s="309" t="s">
        <v>774</v>
      </c>
      <c r="C89" s="309"/>
      <c r="D89" s="309"/>
      <c r="E89" s="309">
        <v>10188.085999999999</v>
      </c>
      <c r="F89" s="309"/>
      <c r="G89" s="309"/>
      <c r="H89" s="309">
        <v>9852.3119999999999</v>
      </c>
      <c r="I89" s="309"/>
      <c r="J89" s="309"/>
      <c r="K89" s="309"/>
      <c r="L89" s="106"/>
    </row>
    <row r="90" spans="1:12" ht="15.75" hidden="1" customHeight="1">
      <c r="A90" s="315" t="s">
        <v>54</v>
      </c>
      <c r="B90" s="309" t="s">
        <v>775</v>
      </c>
      <c r="C90" s="309"/>
      <c r="D90" s="309"/>
      <c r="E90" s="309">
        <v>1626.181</v>
      </c>
      <c r="F90" s="309"/>
      <c r="G90" s="309"/>
      <c r="H90" s="309">
        <v>1554.5630000000001</v>
      </c>
      <c r="I90" s="309"/>
      <c r="J90" s="309"/>
      <c r="K90" s="309"/>
      <c r="L90" s="106"/>
    </row>
    <row r="91" spans="1:12" ht="15.75" hidden="1" customHeight="1">
      <c r="A91" s="315" t="s">
        <v>54</v>
      </c>
      <c r="B91" s="309" t="s">
        <v>778</v>
      </c>
      <c r="C91" s="309"/>
      <c r="D91" s="309"/>
      <c r="E91" s="309">
        <v>664.94200000000001</v>
      </c>
      <c r="F91" s="309"/>
      <c r="G91" s="309"/>
      <c r="H91" s="309">
        <v>626.10199999999998</v>
      </c>
      <c r="I91" s="309"/>
      <c r="J91" s="309"/>
      <c r="K91" s="309"/>
      <c r="L91" s="106"/>
    </row>
    <row r="92" spans="1:12" ht="15.75" hidden="1" customHeight="1">
      <c r="A92" s="315" t="s">
        <v>54</v>
      </c>
      <c r="B92" s="309" t="s">
        <v>779</v>
      </c>
      <c r="C92" s="309"/>
      <c r="D92" s="309"/>
      <c r="E92" s="309">
        <v>716.08600000000001</v>
      </c>
      <c r="F92" s="309"/>
      <c r="G92" s="309"/>
      <c r="H92" s="309">
        <v>686.81100000000004</v>
      </c>
      <c r="I92" s="309"/>
      <c r="J92" s="309"/>
      <c r="K92" s="309"/>
      <c r="L92" s="106"/>
    </row>
    <row r="93" spans="1:12" ht="15.75" hidden="1" customHeight="1">
      <c r="A93" s="315" t="s">
        <v>54</v>
      </c>
      <c r="B93" s="309" t="s">
        <v>782</v>
      </c>
      <c r="C93" s="309"/>
      <c r="D93" s="309"/>
      <c r="E93" s="309">
        <v>622.86199999999997</v>
      </c>
      <c r="F93" s="309"/>
      <c r="G93" s="309"/>
      <c r="H93" s="309">
        <v>604.35</v>
      </c>
      <c r="I93" s="309"/>
      <c r="J93" s="309"/>
      <c r="K93" s="309"/>
      <c r="L93" s="106"/>
    </row>
    <row r="94" spans="1:12" ht="15.75" hidden="1" customHeight="1">
      <c r="A94" s="315" t="s">
        <v>54</v>
      </c>
      <c r="B94" s="309" t="s">
        <v>780</v>
      </c>
      <c r="C94" s="309"/>
      <c r="D94" s="309"/>
      <c r="E94" s="309">
        <v>436.899</v>
      </c>
      <c r="F94" s="309"/>
      <c r="G94" s="309"/>
      <c r="H94" s="309">
        <v>430.50799999999998</v>
      </c>
      <c r="I94" s="309"/>
      <c r="J94" s="309"/>
      <c r="K94" s="309"/>
      <c r="L94" s="106"/>
    </row>
    <row r="95" spans="1:12" ht="15.75" hidden="1" customHeight="1">
      <c r="A95" s="315" t="s">
        <v>54</v>
      </c>
      <c r="B95" s="309" t="s">
        <v>784</v>
      </c>
      <c r="C95" s="309"/>
      <c r="D95" s="309"/>
      <c r="E95" s="309">
        <v>408.71199999999999</v>
      </c>
      <c r="F95" s="309"/>
      <c r="G95" s="309"/>
      <c r="H95" s="309">
        <v>408.71199999999999</v>
      </c>
      <c r="I95" s="309"/>
      <c r="J95" s="309"/>
      <c r="K95" s="309"/>
      <c r="L95" s="106"/>
    </row>
    <row r="96" spans="1:12" ht="15.75" hidden="1" customHeight="1">
      <c r="A96" s="315" t="s">
        <v>54</v>
      </c>
      <c r="B96" s="309" t="s">
        <v>785</v>
      </c>
      <c r="C96" s="309"/>
      <c r="D96" s="309"/>
      <c r="E96" s="309">
        <v>1494.319</v>
      </c>
      <c r="F96" s="309"/>
      <c r="G96" s="309"/>
      <c r="H96" s="309">
        <v>1285.752</v>
      </c>
      <c r="I96" s="309"/>
      <c r="J96" s="309"/>
      <c r="K96" s="309"/>
      <c r="L96" s="106"/>
    </row>
    <row r="97" spans="1:12" ht="15.75" hidden="1" customHeight="1">
      <c r="A97" s="315" t="s">
        <v>54</v>
      </c>
      <c r="B97" s="309" t="s">
        <v>788</v>
      </c>
      <c r="C97" s="309"/>
      <c r="D97" s="309"/>
      <c r="E97" s="309">
        <v>304.88600000000002</v>
      </c>
      <c r="F97" s="309"/>
      <c r="G97" s="309"/>
      <c r="H97" s="309">
        <v>314.38600000000002</v>
      </c>
      <c r="I97" s="309"/>
      <c r="J97" s="309"/>
      <c r="K97" s="309"/>
      <c r="L97" s="106"/>
    </row>
    <row r="98" spans="1:12" ht="15.75" hidden="1" customHeight="1">
      <c r="A98" s="315" t="s">
        <v>54</v>
      </c>
      <c r="B98" s="309" t="s">
        <v>790</v>
      </c>
      <c r="C98" s="309"/>
      <c r="D98" s="309"/>
      <c r="E98" s="309">
        <v>175.911</v>
      </c>
      <c r="F98" s="309"/>
      <c r="G98" s="309"/>
      <c r="H98" s="309">
        <v>161.34200000000001</v>
      </c>
      <c r="I98" s="309"/>
      <c r="J98" s="309"/>
      <c r="K98" s="309"/>
      <c r="L98" s="106"/>
    </row>
    <row r="99" spans="1:12" ht="15.75" hidden="1" customHeight="1">
      <c r="A99" s="315" t="s">
        <v>54</v>
      </c>
      <c r="B99" s="309" t="s">
        <v>791</v>
      </c>
      <c r="C99" s="309"/>
      <c r="D99" s="309"/>
      <c r="E99" s="309">
        <v>276.00400000000002</v>
      </c>
      <c r="F99" s="309"/>
      <c r="G99" s="309"/>
      <c r="H99" s="309">
        <v>162.761</v>
      </c>
      <c r="I99" s="309"/>
      <c r="J99" s="309"/>
      <c r="K99" s="309"/>
      <c r="L99" s="106"/>
    </row>
    <row r="100" spans="1:12" ht="15.75" hidden="1" customHeight="1">
      <c r="A100" s="315" t="s">
        <v>54</v>
      </c>
      <c r="B100" s="309" t="s">
        <v>795</v>
      </c>
      <c r="C100" s="309"/>
      <c r="D100" s="309"/>
      <c r="E100" s="309">
        <v>175.655</v>
      </c>
      <c r="F100" s="309"/>
      <c r="G100" s="309"/>
      <c r="H100" s="309">
        <v>180.798</v>
      </c>
      <c r="I100" s="309"/>
      <c r="J100" s="305"/>
      <c r="K100" s="305"/>
      <c r="L100" s="106"/>
    </row>
    <row r="101" spans="1:12" ht="15.75" hidden="1" customHeight="1">
      <c r="A101" s="315" t="s">
        <v>54</v>
      </c>
      <c r="B101" s="309" t="s">
        <v>797</v>
      </c>
      <c r="C101" s="309"/>
      <c r="D101" s="309"/>
      <c r="E101" s="309">
        <v>257.92500000000001</v>
      </c>
      <c r="F101" s="309"/>
      <c r="G101" s="309"/>
      <c r="H101" s="309">
        <v>233.108</v>
      </c>
      <c r="I101" s="309"/>
      <c r="J101" s="305"/>
      <c r="K101" s="305"/>
      <c r="L101" s="106"/>
    </row>
    <row r="102" spans="1:12" ht="15.75" hidden="1" customHeight="1">
      <c r="A102" s="315" t="s">
        <v>54</v>
      </c>
      <c r="B102" s="309" t="s">
        <v>798</v>
      </c>
      <c r="C102" s="309"/>
      <c r="D102" s="309"/>
      <c r="E102" s="309">
        <v>278.15800000000002</v>
      </c>
      <c r="F102" s="309"/>
      <c r="G102" s="309"/>
      <c r="H102" s="309">
        <v>307.32600000000002</v>
      </c>
      <c r="I102" s="309"/>
      <c r="J102" s="305"/>
      <c r="K102" s="305"/>
      <c r="L102" s="106"/>
    </row>
    <row r="103" spans="1:12" ht="15.75" hidden="1" customHeight="1">
      <c r="A103" s="315" t="s">
        <v>54</v>
      </c>
      <c r="B103" s="309" t="s">
        <v>755</v>
      </c>
      <c r="C103" s="309"/>
      <c r="D103" s="309"/>
      <c r="E103" s="309">
        <v>116.286</v>
      </c>
      <c r="F103" s="309"/>
      <c r="G103" s="309"/>
      <c r="H103" s="309">
        <v>111.858</v>
      </c>
      <c r="I103" s="309"/>
      <c r="J103" s="309"/>
      <c r="K103" s="309"/>
      <c r="L103" s="106"/>
    </row>
    <row r="104" spans="1:12" ht="15.75" hidden="1" customHeight="1">
      <c r="A104" s="315" t="s">
        <v>54</v>
      </c>
      <c r="B104" s="309" t="s">
        <v>767</v>
      </c>
      <c r="C104" s="309"/>
      <c r="D104" s="309"/>
      <c r="E104" s="309">
        <v>86.602999999999994</v>
      </c>
      <c r="F104" s="309"/>
      <c r="G104" s="309"/>
      <c r="H104" s="309">
        <v>82.165000000000006</v>
      </c>
      <c r="I104" s="309"/>
      <c r="J104" s="309"/>
      <c r="K104" s="309"/>
      <c r="L104" s="106"/>
    </row>
    <row r="105" spans="1:12" ht="15.75" hidden="1" customHeight="1">
      <c r="A105" s="315" t="s">
        <v>54</v>
      </c>
      <c r="B105" s="309" t="s">
        <v>760</v>
      </c>
      <c r="C105" s="309"/>
      <c r="D105" s="309"/>
      <c r="E105" s="309">
        <v>105.69799999999999</v>
      </c>
      <c r="F105" s="309"/>
      <c r="G105" s="309"/>
      <c r="H105" s="309">
        <v>99.652000000000001</v>
      </c>
      <c r="I105" s="309"/>
      <c r="J105" s="309"/>
      <c r="K105" s="309"/>
      <c r="L105" s="106"/>
    </row>
    <row r="106" spans="1:12" ht="15.75" hidden="1" customHeight="1">
      <c r="A106" s="315" t="s">
        <v>54</v>
      </c>
      <c r="B106" s="309" t="s">
        <v>802</v>
      </c>
      <c r="C106" s="309"/>
      <c r="D106" s="309"/>
      <c r="E106" s="309">
        <v>93.281000000000006</v>
      </c>
      <c r="F106" s="309"/>
      <c r="G106" s="309"/>
      <c r="H106" s="309">
        <v>87.658000000000001</v>
      </c>
      <c r="I106" s="309"/>
      <c r="J106" s="309"/>
      <c r="K106" s="309"/>
      <c r="L106" s="106"/>
    </row>
    <row r="107" spans="1:12" ht="15.75" hidden="1" customHeight="1">
      <c r="A107" s="315" t="s">
        <v>54</v>
      </c>
      <c r="B107" s="309" t="s">
        <v>801</v>
      </c>
      <c r="C107" s="309"/>
      <c r="D107" s="309"/>
      <c r="E107" s="309">
        <v>1150</v>
      </c>
      <c r="F107" s="309"/>
      <c r="G107" s="309"/>
      <c r="H107" s="309">
        <f>H108+H109</f>
        <v>990.69</v>
      </c>
      <c r="I107" s="309"/>
      <c r="J107" s="309"/>
      <c r="K107" s="309"/>
      <c r="L107" s="106"/>
    </row>
    <row r="108" spans="1:12" ht="15.75" hidden="1" customHeight="1">
      <c r="A108" s="315" t="s">
        <v>442</v>
      </c>
      <c r="B108" s="309" t="s">
        <v>798</v>
      </c>
      <c r="C108" s="309"/>
      <c r="D108" s="309"/>
      <c r="E108" s="309"/>
      <c r="F108" s="309"/>
      <c r="G108" s="309"/>
      <c r="H108" s="309">
        <v>43.094999999999999</v>
      </c>
      <c r="I108" s="309"/>
      <c r="J108" s="309"/>
      <c r="K108" s="309"/>
      <c r="L108" s="106"/>
    </row>
    <row r="109" spans="1:12" ht="15.75" hidden="1" customHeight="1">
      <c r="A109" s="315" t="s">
        <v>442</v>
      </c>
      <c r="B109" s="309" t="s">
        <v>814</v>
      </c>
      <c r="C109" s="309"/>
      <c r="D109" s="309"/>
      <c r="E109" s="309"/>
      <c r="F109" s="309"/>
      <c r="G109" s="309"/>
      <c r="H109" s="309">
        <v>947.59500000000003</v>
      </c>
      <c r="I109" s="309"/>
      <c r="J109" s="309"/>
      <c r="K109" s="309"/>
      <c r="L109" s="106"/>
    </row>
    <row r="110" spans="1:12" ht="15.75" hidden="1" customHeight="1">
      <c r="A110" s="315" t="s">
        <v>54</v>
      </c>
      <c r="B110" s="309" t="s">
        <v>815</v>
      </c>
      <c r="C110" s="309"/>
      <c r="D110" s="309"/>
      <c r="E110" s="309">
        <v>40</v>
      </c>
      <c r="F110" s="309"/>
      <c r="G110" s="309"/>
      <c r="H110" s="309">
        <v>36</v>
      </c>
      <c r="I110" s="309"/>
      <c r="J110" s="309"/>
      <c r="K110" s="309"/>
      <c r="L110" s="106"/>
    </row>
    <row r="111" spans="1:12" ht="15.75" hidden="1" customHeight="1">
      <c r="A111" s="315" t="s">
        <v>54</v>
      </c>
      <c r="B111" s="309" t="s">
        <v>816</v>
      </c>
      <c r="C111" s="309"/>
      <c r="D111" s="309"/>
      <c r="E111" s="309">
        <v>100</v>
      </c>
      <c r="F111" s="309"/>
      <c r="G111" s="309"/>
      <c r="H111" s="309">
        <v>190</v>
      </c>
      <c r="I111" s="309"/>
      <c r="J111" s="309"/>
      <c r="K111" s="309"/>
      <c r="L111" s="106"/>
    </row>
    <row r="112" spans="1:12" ht="15.75" hidden="1" customHeight="1">
      <c r="A112" s="319" t="s">
        <v>460</v>
      </c>
      <c r="B112" s="310" t="s">
        <v>817</v>
      </c>
      <c r="C112" s="310"/>
      <c r="D112" s="310"/>
      <c r="E112" s="310">
        <v>129.5</v>
      </c>
      <c r="F112" s="310"/>
      <c r="G112" s="310"/>
      <c r="H112" s="310">
        <v>123</v>
      </c>
      <c r="I112" s="310"/>
      <c r="J112" s="310"/>
      <c r="K112" s="310"/>
      <c r="L112" s="106"/>
    </row>
    <row r="113" spans="1:12" ht="15.75" hidden="1" customHeight="1">
      <c r="A113" s="319"/>
      <c r="B113" s="310"/>
      <c r="C113" s="310"/>
      <c r="D113" s="310"/>
      <c r="E113" s="310"/>
      <c r="F113" s="310"/>
      <c r="G113" s="310"/>
      <c r="H113" s="310"/>
      <c r="I113" s="310"/>
      <c r="J113" s="310"/>
      <c r="K113" s="310"/>
      <c r="L113" s="106"/>
    </row>
    <row r="114" spans="1:12" ht="15.75" hidden="1" customHeight="1">
      <c r="A114" s="312" t="s">
        <v>712</v>
      </c>
      <c r="B114" s="313" t="s">
        <v>391</v>
      </c>
      <c r="C114" s="313"/>
      <c r="D114" s="313">
        <f t="shared" si="0"/>
        <v>1887</v>
      </c>
      <c r="E114" s="313">
        <f>3000-1113</f>
        <v>1887</v>
      </c>
      <c r="F114" s="313"/>
      <c r="G114" s="313">
        <f t="shared" si="2"/>
        <v>3737.9270000000001</v>
      </c>
      <c r="H114" s="313">
        <f>SUM(H115:H117)+SUM(H119:H143)</f>
        <v>3497.9270000000001</v>
      </c>
      <c r="I114" s="313">
        <f>SUM(I115:I143)</f>
        <v>240</v>
      </c>
      <c r="J114" s="313"/>
      <c r="K114" s="313">
        <f t="shared" si="3"/>
        <v>198.08834128245891</v>
      </c>
      <c r="L114" s="106"/>
    </row>
    <row r="115" spans="1:12" ht="15.75" hidden="1" customHeight="1">
      <c r="A115" s="320" t="s">
        <v>54</v>
      </c>
      <c r="B115" s="304" t="s">
        <v>710</v>
      </c>
      <c r="C115" s="304"/>
      <c r="D115" s="304"/>
      <c r="E115" s="304"/>
      <c r="F115" s="304"/>
      <c r="G115" s="304"/>
      <c r="H115" s="304">
        <v>75</v>
      </c>
      <c r="I115" s="304"/>
      <c r="J115" s="304"/>
      <c r="K115" s="305"/>
      <c r="L115" s="106"/>
    </row>
    <row r="116" spans="1:12" ht="15.75" hidden="1" customHeight="1">
      <c r="A116" s="315" t="s">
        <v>54</v>
      </c>
      <c r="B116" s="309" t="s">
        <v>714</v>
      </c>
      <c r="C116" s="309"/>
      <c r="D116" s="309"/>
      <c r="E116" s="309"/>
      <c r="F116" s="309"/>
      <c r="G116" s="309"/>
      <c r="H116" s="309">
        <v>140</v>
      </c>
      <c r="I116" s="309"/>
      <c r="J116" s="309"/>
      <c r="K116" s="322"/>
      <c r="L116" s="106"/>
    </row>
    <row r="117" spans="1:12" ht="15.75" hidden="1" customHeight="1">
      <c r="A117" s="315" t="s">
        <v>54</v>
      </c>
      <c r="B117" s="309" t="s">
        <v>740</v>
      </c>
      <c r="C117" s="309"/>
      <c r="D117" s="309"/>
      <c r="E117" s="309"/>
      <c r="F117" s="309"/>
      <c r="G117" s="309"/>
      <c r="H117" s="309">
        <f>H118</f>
        <v>7.44</v>
      </c>
      <c r="I117" s="309"/>
      <c r="J117" s="309"/>
      <c r="K117" s="322"/>
      <c r="L117" s="106"/>
    </row>
    <row r="118" spans="1:12" ht="15.75" hidden="1" customHeight="1">
      <c r="A118" s="315" t="s">
        <v>442</v>
      </c>
      <c r="B118" s="309" t="s">
        <v>739</v>
      </c>
      <c r="C118" s="309"/>
      <c r="D118" s="309"/>
      <c r="E118" s="309"/>
      <c r="F118" s="309"/>
      <c r="G118" s="309"/>
      <c r="H118" s="309">
        <v>7.44</v>
      </c>
      <c r="I118" s="309"/>
      <c r="J118" s="309"/>
      <c r="K118" s="322"/>
      <c r="L118" s="106"/>
    </row>
    <row r="119" spans="1:12" ht="15.75" hidden="1" customHeight="1">
      <c r="A119" s="315" t="s">
        <v>54</v>
      </c>
      <c r="B119" s="309" t="s">
        <v>748</v>
      </c>
      <c r="C119" s="309"/>
      <c r="D119" s="309"/>
      <c r="E119" s="309"/>
      <c r="F119" s="309"/>
      <c r="G119" s="309"/>
      <c r="H119" s="309">
        <v>731.67700000000002</v>
      </c>
      <c r="I119" s="309"/>
      <c r="J119" s="309"/>
      <c r="K119" s="322"/>
      <c r="L119" s="106"/>
    </row>
    <row r="120" spans="1:12" ht="15.75" hidden="1" customHeight="1">
      <c r="A120" s="315" t="s">
        <v>54</v>
      </c>
      <c r="B120" s="309" t="s">
        <v>750</v>
      </c>
      <c r="C120" s="309"/>
      <c r="D120" s="309"/>
      <c r="E120" s="309"/>
      <c r="F120" s="309"/>
      <c r="G120" s="309"/>
      <c r="H120" s="309">
        <f>19.576+6.7</f>
        <v>26.276</v>
      </c>
      <c r="I120" s="309"/>
      <c r="J120" s="309"/>
      <c r="K120" s="322"/>
      <c r="L120" s="106"/>
    </row>
    <row r="121" spans="1:12" ht="15.75" hidden="1" customHeight="1">
      <c r="A121" s="315" t="s">
        <v>54</v>
      </c>
      <c r="B121" s="309" t="s">
        <v>772</v>
      </c>
      <c r="C121" s="309"/>
      <c r="D121" s="309"/>
      <c r="E121" s="309"/>
      <c r="F121" s="309"/>
      <c r="G121" s="309"/>
      <c r="H121" s="309">
        <v>2103.5590000000002</v>
      </c>
      <c r="I121" s="309"/>
      <c r="J121" s="309"/>
      <c r="K121" s="322"/>
      <c r="L121" s="106"/>
    </row>
    <row r="122" spans="1:12" ht="15.75" hidden="1" customHeight="1">
      <c r="A122" s="315" t="s">
        <v>54</v>
      </c>
      <c r="B122" s="309" t="s">
        <v>773</v>
      </c>
      <c r="C122" s="309"/>
      <c r="D122" s="309"/>
      <c r="E122" s="309"/>
      <c r="F122" s="309"/>
      <c r="G122" s="309"/>
      <c r="H122" s="309">
        <v>37</v>
      </c>
      <c r="I122" s="309"/>
      <c r="J122" s="309"/>
      <c r="K122" s="322"/>
      <c r="L122" s="106"/>
    </row>
    <row r="123" spans="1:12" ht="15.75" hidden="1" customHeight="1">
      <c r="A123" s="315" t="s">
        <v>54</v>
      </c>
      <c r="B123" s="309" t="s">
        <v>774</v>
      </c>
      <c r="C123" s="309"/>
      <c r="D123" s="309"/>
      <c r="E123" s="309"/>
      <c r="F123" s="309"/>
      <c r="G123" s="309"/>
      <c r="H123" s="309">
        <v>50</v>
      </c>
      <c r="I123" s="309"/>
      <c r="J123" s="309"/>
      <c r="K123" s="322"/>
      <c r="L123" s="106"/>
    </row>
    <row r="124" spans="1:12" ht="15.75" hidden="1" customHeight="1">
      <c r="A124" s="315" t="s">
        <v>54</v>
      </c>
      <c r="B124" s="309" t="s">
        <v>777</v>
      </c>
      <c r="C124" s="309"/>
      <c r="D124" s="309"/>
      <c r="E124" s="309"/>
      <c r="F124" s="309"/>
      <c r="G124" s="309"/>
      <c r="H124" s="309">
        <v>8.0950000000000006</v>
      </c>
      <c r="I124" s="309"/>
      <c r="J124" s="309"/>
      <c r="K124" s="322"/>
      <c r="L124" s="106"/>
    </row>
    <row r="125" spans="1:12" ht="15.75" hidden="1" customHeight="1">
      <c r="A125" s="315" t="s">
        <v>54</v>
      </c>
      <c r="B125" s="309" t="s">
        <v>778</v>
      </c>
      <c r="C125" s="309"/>
      <c r="D125" s="309"/>
      <c r="E125" s="309"/>
      <c r="F125" s="309"/>
      <c r="G125" s="309"/>
      <c r="H125" s="309">
        <v>30</v>
      </c>
      <c r="I125" s="309"/>
      <c r="J125" s="309"/>
      <c r="K125" s="322"/>
      <c r="L125" s="106"/>
    </row>
    <row r="126" spans="1:12" ht="15.75" hidden="1" customHeight="1">
      <c r="A126" s="315" t="s">
        <v>54</v>
      </c>
      <c r="B126" s="309" t="s">
        <v>800</v>
      </c>
      <c r="C126" s="309"/>
      <c r="D126" s="309"/>
      <c r="E126" s="309"/>
      <c r="F126" s="309"/>
      <c r="G126" s="309"/>
      <c r="H126" s="309">
        <v>92</v>
      </c>
      <c r="I126" s="309"/>
      <c r="J126" s="309"/>
      <c r="K126" s="322"/>
      <c r="L126" s="106"/>
    </row>
    <row r="127" spans="1:12" ht="15.75" hidden="1" customHeight="1">
      <c r="A127" s="315" t="s">
        <v>54</v>
      </c>
      <c r="B127" s="309" t="s">
        <v>805</v>
      </c>
      <c r="C127" s="309"/>
      <c r="D127" s="309"/>
      <c r="E127" s="309"/>
      <c r="F127" s="309"/>
      <c r="G127" s="309"/>
      <c r="H127" s="309">
        <v>5</v>
      </c>
      <c r="I127" s="309"/>
      <c r="J127" s="309"/>
      <c r="K127" s="322"/>
      <c r="L127" s="106"/>
    </row>
    <row r="128" spans="1:12" ht="15.75" hidden="1" customHeight="1">
      <c r="A128" s="315" t="s">
        <v>54</v>
      </c>
      <c r="B128" s="309" t="s">
        <v>842</v>
      </c>
      <c r="C128" s="309"/>
      <c r="D128" s="309"/>
      <c r="E128" s="309"/>
      <c r="F128" s="309"/>
      <c r="G128" s="309"/>
      <c r="H128" s="309">
        <v>5</v>
      </c>
      <c r="I128" s="309"/>
      <c r="J128" s="309"/>
      <c r="K128" s="322"/>
      <c r="L128" s="106"/>
    </row>
    <row r="129" spans="1:12" ht="15.75" hidden="1" customHeight="1">
      <c r="A129" s="315" t="s">
        <v>54</v>
      </c>
      <c r="B129" s="309" t="s">
        <v>835</v>
      </c>
      <c r="C129" s="309"/>
      <c r="D129" s="309"/>
      <c r="E129" s="309"/>
      <c r="F129" s="309"/>
      <c r="G129" s="309"/>
      <c r="H129" s="309">
        <v>5</v>
      </c>
      <c r="I129" s="309"/>
      <c r="J129" s="309"/>
      <c r="K129" s="322"/>
      <c r="L129" s="106"/>
    </row>
    <row r="130" spans="1:12" ht="15.75" hidden="1" customHeight="1">
      <c r="A130" s="315" t="s">
        <v>54</v>
      </c>
      <c r="B130" s="309" t="s">
        <v>836</v>
      </c>
      <c r="C130" s="309"/>
      <c r="D130" s="309"/>
      <c r="E130" s="309"/>
      <c r="F130" s="309"/>
      <c r="G130" s="309"/>
      <c r="H130" s="309">
        <v>5</v>
      </c>
      <c r="I130" s="309"/>
      <c r="J130" s="309"/>
      <c r="K130" s="322"/>
      <c r="L130" s="106"/>
    </row>
    <row r="131" spans="1:12" ht="15.75" hidden="1" customHeight="1">
      <c r="A131" s="315" t="s">
        <v>54</v>
      </c>
      <c r="B131" s="322" t="s">
        <v>844</v>
      </c>
      <c r="C131" s="322"/>
      <c r="D131" s="322"/>
      <c r="E131" s="322"/>
      <c r="F131" s="322"/>
      <c r="G131" s="322"/>
      <c r="H131" s="322">
        <v>5</v>
      </c>
      <c r="I131" s="322"/>
      <c r="J131" s="322"/>
      <c r="K131" s="322"/>
      <c r="L131" s="106"/>
    </row>
    <row r="132" spans="1:12" ht="15.75" hidden="1" customHeight="1">
      <c r="A132" s="315" t="s">
        <v>54</v>
      </c>
      <c r="B132" s="322" t="s">
        <v>846</v>
      </c>
      <c r="C132" s="322"/>
      <c r="D132" s="322"/>
      <c r="E132" s="322"/>
      <c r="F132" s="322"/>
      <c r="G132" s="322"/>
      <c r="H132" s="322">
        <v>5</v>
      </c>
      <c r="I132" s="322"/>
      <c r="J132" s="322"/>
      <c r="K132" s="322"/>
      <c r="L132" s="106"/>
    </row>
    <row r="133" spans="1:12" ht="15.75" hidden="1" customHeight="1">
      <c r="A133" s="315" t="s">
        <v>54</v>
      </c>
      <c r="B133" s="322" t="s">
        <v>849</v>
      </c>
      <c r="C133" s="322"/>
      <c r="D133" s="322"/>
      <c r="E133" s="322"/>
      <c r="F133" s="322"/>
      <c r="G133" s="322"/>
      <c r="H133" s="322">
        <v>35</v>
      </c>
      <c r="I133" s="322"/>
      <c r="J133" s="322"/>
      <c r="K133" s="322"/>
      <c r="L133" s="106"/>
    </row>
    <row r="134" spans="1:12" ht="15.75" hidden="1" customHeight="1">
      <c r="A134" s="315" t="s">
        <v>54</v>
      </c>
      <c r="B134" s="322" t="s">
        <v>850</v>
      </c>
      <c r="C134" s="322"/>
      <c r="D134" s="322"/>
      <c r="E134" s="322"/>
      <c r="F134" s="322"/>
      <c r="G134" s="322"/>
      <c r="H134" s="322">
        <v>25</v>
      </c>
      <c r="I134" s="322"/>
      <c r="J134" s="322"/>
      <c r="K134" s="322"/>
      <c r="L134" s="106"/>
    </row>
    <row r="135" spans="1:12" ht="15.75" hidden="1" customHeight="1">
      <c r="A135" s="315" t="s">
        <v>54</v>
      </c>
      <c r="B135" s="322" t="s">
        <v>851</v>
      </c>
      <c r="C135" s="322"/>
      <c r="D135" s="322"/>
      <c r="E135" s="322"/>
      <c r="F135" s="322"/>
      <c r="G135" s="322"/>
      <c r="H135" s="322">
        <v>20</v>
      </c>
      <c r="I135" s="322"/>
      <c r="J135" s="322"/>
      <c r="K135" s="322"/>
      <c r="L135" s="106"/>
    </row>
    <row r="136" spans="1:12" ht="15.75" hidden="1" customHeight="1">
      <c r="A136" s="315" t="s">
        <v>54</v>
      </c>
      <c r="B136" s="322" t="s">
        <v>857</v>
      </c>
      <c r="C136" s="322"/>
      <c r="D136" s="322"/>
      <c r="E136" s="322"/>
      <c r="F136" s="322"/>
      <c r="G136" s="322"/>
      <c r="H136" s="322">
        <v>46.88</v>
      </c>
      <c r="I136" s="322"/>
      <c r="J136" s="322"/>
      <c r="K136" s="322"/>
      <c r="L136" s="106"/>
    </row>
    <row r="137" spans="1:12" ht="15.75" hidden="1" customHeight="1">
      <c r="A137" s="315" t="s">
        <v>54</v>
      </c>
      <c r="B137" s="322" t="s">
        <v>858</v>
      </c>
      <c r="C137" s="322"/>
      <c r="D137" s="322"/>
      <c r="E137" s="322"/>
      <c r="F137" s="322"/>
      <c r="G137" s="322"/>
      <c r="H137" s="322">
        <v>40</v>
      </c>
      <c r="I137" s="322"/>
      <c r="J137" s="322"/>
      <c r="K137" s="322"/>
      <c r="L137" s="106"/>
    </row>
    <row r="138" spans="1:12" ht="15.75" hidden="1" customHeight="1">
      <c r="A138" s="315" t="s">
        <v>54</v>
      </c>
      <c r="B138" s="324" t="s">
        <v>821</v>
      </c>
      <c r="C138" s="322"/>
      <c r="D138" s="322"/>
      <c r="E138" s="322"/>
      <c r="F138" s="322"/>
      <c r="G138" s="322"/>
      <c r="H138" s="322"/>
      <c r="I138" s="322">
        <v>50</v>
      </c>
      <c r="J138" s="322"/>
      <c r="K138" s="322"/>
      <c r="L138" s="106"/>
    </row>
    <row r="139" spans="1:12" ht="15.75" hidden="1" customHeight="1">
      <c r="A139" s="315" t="s">
        <v>54</v>
      </c>
      <c r="B139" s="324" t="s">
        <v>824</v>
      </c>
      <c r="C139" s="322"/>
      <c r="D139" s="322"/>
      <c r="E139" s="322"/>
      <c r="F139" s="322"/>
      <c r="G139" s="322"/>
      <c r="H139" s="322"/>
      <c r="I139" s="322">
        <v>40</v>
      </c>
      <c r="J139" s="322"/>
      <c r="K139" s="322"/>
      <c r="L139" s="106"/>
    </row>
    <row r="140" spans="1:12" ht="15.75" hidden="1" customHeight="1">
      <c r="A140" s="315" t="s">
        <v>54</v>
      </c>
      <c r="B140" s="324" t="s">
        <v>823</v>
      </c>
      <c r="C140" s="322"/>
      <c r="D140" s="322"/>
      <c r="E140" s="322"/>
      <c r="F140" s="322"/>
      <c r="G140" s="322"/>
      <c r="H140" s="322"/>
      <c r="I140" s="322">
        <v>20</v>
      </c>
      <c r="J140" s="322"/>
      <c r="K140" s="322"/>
      <c r="L140" s="106"/>
    </row>
    <row r="141" spans="1:12" ht="15.75" hidden="1" customHeight="1">
      <c r="A141" s="315" t="s">
        <v>54</v>
      </c>
      <c r="B141" s="324" t="s">
        <v>825</v>
      </c>
      <c r="C141" s="322"/>
      <c r="D141" s="322"/>
      <c r="E141" s="322"/>
      <c r="F141" s="322"/>
      <c r="G141" s="322"/>
      <c r="H141" s="322"/>
      <c r="I141" s="322">
        <v>70</v>
      </c>
      <c r="J141" s="322"/>
      <c r="K141" s="322"/>
      <c r="L141" s="106"/>
    </row>
    <row r="142" spans="1:12" ht="15.75" hidden="1" customHeight="1">
      <c r="A142" s="315" t="s">
        <v>54</v>
      </c>
      <c r="B142" s="324" t="s">
        <v>822</v>
      </c>
      <c r="C142" s="322"/>
      <c r="D142" s="322"/>
      <c r="E142" s="322"/>
      <c r="F142" s="322"/>
      <c r="G142" s="322"/>
      <c r="H142" s="322"/>
      <c r="I142" s="322">
        <v>20</v>
      </c>
      <c r="J142" s="322"/>
      <c r="K142" s="322"/>
      <c r="L142" s="106"/>
    </row>
    <row r="143" spans="1:12" ht="15.75" hidden="1" customHeight="1">
      <c r="A143" s="315" t="s">
        <v>54</v>
      </c>
      <c r="B143" s="321" t="s">
        <v>819</v>
      </c>
      <c r="C143" s="322"/>
      <c r="D143" s="322"/>
      <c r="E143" s="322"/>
      <c r="F143" s="322"/>
      <c r="G143" s="322"/>
      <c r="H143" s="322"/>
      <c r="I143" s="322">
        <v>40</v>
      </c>
      <c r="J143" s="322"/>
      <c r="K143" s="322"/>
      <c r="L143" s="106"/>
    </row>
    <row r="144" spans="1:12" ht="15.75" hidden="1" customHeight="1">
      <c r="A144" s="312" t="s">
        <v>713</v>
      </c>
      <c r="B144" s="313" t="s">
        <v>392</v>
      </c>
      <c r="C144" s="313"/>
      <c r="D144" s="313">
        <f t="shared" si="0"/>
        <v>4500</v>
      </c>
      <c r="E144" s="313">
        <v>4500</v>
      </c>
      <c r="F144" s="313"/>
      <c r="G144" s="313">
        <f>H144+I144</f>
        <v>0</v>
      </c>
      <c r="H144" s="313"/>
      <c r="I144" s="313"/>
      <c r="J144" s="313"/>
      <c r="K144" s="313">
        <f t="shared" si="3"/>
        <v>0</v>
      </c>
      <c r="L144" s="106"/>
    </row>
    <row r="145" spans="1:12">
      <c r="A145" s="312">
        <f>A85+1</f>
        <v>9</v>
      </c>
      <c r="B145" s="313" t="s">
        <v>114</v>
      </c>
      <c r="C145" s="313"/>
      <c r="D145" s="313">
        <f t="shared" si="0"/>
        <v>12689.904999999999</v>
      </c>
      <c r="E145" s="313">
        <v>10564.540999999999</v>
      </c>
      <c r="F145" s="313">
        <v>2125.364</v>
      </c>
      <c r="G145" s="313">
        <f>H145+I145</f>
        <v>18124.6823</v>
      </c>
      <c r="H145" s="313">
        <f>SUM(H146:H150)+H152+H159+SUM(H161:H170)</f>
        <v>16933.410899999999</v>
      </c>
      <c r="I145" s="313">
        <v>1191.2714000000001</v>
      </c>
      <c r="J145" s="313"/>
      <c r="K145" s="313">
        <f t="shared" si="3"/>
        <v>142.82756490296816</v>
      </c>
      <c r="L145" s="108"/>
    </row>
    <row r="146" spans="1:12" ht="15.75" hidden="1" customHeight="1">
      <c r="A146" s="317" t="s">
        <v>54</v>
      </c>
      <c r="B146" s="305" t="s">
        <v>803</v>
      </c>
      <c r="C146" s="305"/>
      <c r="D146" s="305"/>
      <c r="E146" s="305">
        <v>564.79999999999995</v>
      </c>
      <c r="F146" s="305"/>
      <c r="G146" s="305"/>
      <c r="H146" s="305">
        <v>7088.71</v>
      </c>
      <c r="I146" s="305"/>
      <c r="J146" s="305"/>
      <c r="K146" s="305"/>
      <c r="L146" s="106"/>
    </row>
    <row r="147" spans="1:12" ht="15.75" hidden="1" customHeight="1">
      <c r="A147" s="360" t="s">
        <v>54</v>
      </c>
      <c r="B147" s="322" t="s">
        <v>805</v>
      </c>
      <c r="C147" s="322"/>
      <c r="D147" s="322"/>
      <c r="E147" s="322">
        <v>1060</v>
      </c>
      <c r="F147" s="322"/>
      <c r="G147" s="322"/>
      <c r="H147" s="322">
        <v>1301.444</v>
      </c>
      <c r="I147" s="322"/>
      <c r="J147" s="322"/>
      <c r="K147" s="322"/>
      <c r="L147" s="106"/>
    </row>
    <row r="148" spans="1:12" ht="15.75" hidden="1" customHeight="1">
      <c r="A148" s="360" t="s">
        <v>54</v>
      </c>
      <c r="B148" s="322" t="s">
        <v>806</v>
      </c>
      <c r="C148" s="322"/>
      <c r="D148" s="322"/>
      <c r="E148" s="322">
        <v>80.459999999999994</v>
      </c>
      <c r="F148" s="322"/>
      <c r="G148" s="322"/>
      <c r="H148" s="322">
        <v>80.459999999999994</v>
      </c>
      <c r="I148" s="322"/>
      <c r="J148" s="322"/>
      <c r="K148" s="322"/>
      <c r="L148" s="106"/>
    </row>
    <row r="149" spans="1:12" ht="15.75" hidden="1" customHeight="1">
      <c r="A149" s="315" t="s">
        <v>54</v>
      </c>
      <c r="B149" s="309" t="s">
        <v>807</v>
      </c>
      <c r="C149" s="309"/>
      <c r="D149" s="309"/>
      <c r="E149" s="309">
        <v>80.459999999999994</v>
      </c>
      <c r="F149" s="309"/>
      <c r="G149" s="309"/>
      <c r="H149" s="309">
        <v>80.459999999999994</v>
      </c>
      <c r="I149" s="309"/>
      <c r="J149" s="309"/>
      <c r="K149" s="309"/>
      <c r="L149" s="106"/>
    </row>
    <row r="150" spans="1:12" ht="15.75" hidden="1" customHeight="1">
      <c r="A150" s="315" t="s">
        <v>54</v>
      </c>
      <c r="B150" s="309" t="s">
        <v>808</v>
      </c>
      <c r="C150" s="309"/>
      <c r="D150" s="309"/>
      <c r="E150" s="309">
        <v>7000</v>
      </c>
      <c r="F150" s="309"/>
      <c r="G150" s="309"/>
      <c r="H150" s="309">
        <f>H151</f>
        <v>6776.8248999999996</v>
      </c>
      <c r="I150" s="309"/>
      <c r="J150" s="309"/>
      <c r="K150" s="309"/>
      <c r="L150" s="106"/>
    </row>
    <row r="151" spans="1:12" ht="15.75" hidden="1" customHeight="1">
      <c r="A151" s="315" t="s">
        <v>442</v>
      </c>
      <c r="B151" s="309" t="s">
        <v>803</v>
      </c>
      <c r="C151" s="309"/>
      <c r="D151" s="309"/>
      <c r="E151" s="309"/>
      <c r="F151" s="309"/>
      <c r="G151" s="309"/>
      <c r="H151" s="361">
        <f>6709.6529+67.172</f>
        <v>6776.8248999999996</v>
      </c>
      <c r="I151" s="309"/>
      <c r="J151" s="309"/>
      <c r="K151" s="309"/>
      <c r="L151" s="106"/>
    </row>
    <row r="152" spans="1:12" ht="15.75" hidden="1" customHeight="1">
      <c r="A152" s="315" t="s">
        <v>460</v>
      </c>
      <c r="B152" s="309" t="s">
        <v>820</v>
      </c>
      <c r="C152" s="309"/>
      <c r="D152" s="309"/>
      <c r="E152" s="309">
        <v>429</v>
      </c>
      <c r="F152" s="309"/>
      <c r="G152" s="309"/>
      <c r="H152" s="309">
        <f>H153+H154+H155+H156+H157+H158</f>
        <v>300.55099999999999</v>
      </c>
      <c r="I152" s="309"/>
      <c r="J152" s="309"/>
      <c r="K152" s="309"/>
      <c r="L152" s="106"/>
    </row>
    <row r="153" spans="1:12" ht="15.75" hidden="1" customHeight="1">
      <c r="A153" s="315" t="s">
        <v>747</v>
      </c>
      <c r="B153" s="309" t="s">
        <v>819</v>
      </c>
      <c r="C153" s="309"/>
      <c r="D153" s="309"/>
      <c r="E153" s="309"/>
      <c r="F153" s="309"/>
      <c r="G153" s="309"/>
      <c r="H153" s="309">
        <v>63.451999999999998</v>
      </c>
      <c r="I153" s="309"/>
      <c r="J153" s="309"/>
      <c r="K153" s="309"/>
      <c r="L153" s="106"/>
    </row>
    <row r="154" spans="1:12" ht="15.75" hidden="1" customHeight="1">
      <c r="A154" s="315" t="s">
        <v>747</v>
      </c>
      <c r="B154" s="309" t="s">
        <v>821</v>
      </c>
      <c r="C154" s="309"/>
      <c r="D154" s="309"/>
      <c r="E154" s="309"/>
      <c r="F154" s="309"/>
      <c r="G154" s="309"/>
      <c r="H154" s="309">
        <v>32.027999999999999</v>
      </c>
      <c r="I154" s="309"/>
      <c r="J154" s="309"/>
      <c r="K154" s="309"/>
      <c r="L154" s="106"/>
    </row>
    <row r="155" spans="1:12" ht="15.75" hidden="1" customHeight="1">
      <c r="A155" s="360" t="s">
        <v>442</v>
      </c>
      <c r="B155" s="322" t="s">
        <v>822</v>
      </c>
      <c r="C155" s="322"/>
      <c r="D155" s="322"/>
      <c r="E155" s="322"/>
      <c r="F155" s="322"/>
      <c r="G155" s="322"/>
      <c r="H155" s="322">
        <v>41.768999999999998</v>
      </c>
      <c r="I155" s="322"/>
      <c r="J155" s="322"/>
      <c r="K155" s="322"/>
      <c r="L155" s="106"/>
    </row>
    <row r="156" spans="1:12" ht="15.75" hidden="1" customHeight="1">
      <c r="A156" s="360" t="s">
        <v>442</v>
      </c>
      <c r="B156" s="322" t="s">
        <v>823</v>
      </c>
      <c r="C156" s="322"/>
      <c r="D156" s="322"/>
      <c r="E156" s="322"/>
      <c r="F156" s="322"/>
      <c r="G156" s="322"/>
      <c r="H156" s="322">
        <v>66.861000000000004</v>
      </c>
      <c r="I156" s="322"/>
      <c r="J156" s="322"/>
      <c r="K156" s="322"/>
      <c r="L156" s="106"/>
    </row>
    <row r="157" spans="1:12" ht="15.75" hidden="1" customHeight="1">
      <c r="A157" s="360" t="s">
        <v>747</v>
      </c>
      <c r="B157" s="322" t="s">
        <v>824</v>
      </c>
      <c r="C157" s="322"/>
      <c r="D157" s="322"/>
      <c r="E157" s="322"/>
      <c r="F157" s="322"/>
      <c r="G157" s="322"/>
      <c r="H157" s="322">
        <v>31.925999999999998</v>
      </c>
      <c r="I157" s="322"/>
      <c r="J157" s="322"/>
      <c r="K157" s="322"/>
      <c r="L157" s="106"/>
    </row>
    <row r="158" spans="1:12" ht="15.75" hidden="1" customHeight="1">
      <c r="A158" s="360" t="s">
        <v>442</v>
      </c>
      <c r="B158" s="322" t="s">
        <v>825</v>
      </c>
      <c r="C158" s="322"/>
      <c r="D158" s="322"/>
      <c r="E158" s="322"/>
      <c r="F158" s="322"/>
      <c r="G158" s="322"/>
      <c r="H158" s="322">
        <v>64.515000000000001</v>
      </c>
      <c r="I158" s="322"/>
      <c r="J158" s="322"/>
      <c r="K158" s="322"/>
      <c r="L158" s="106"/>
    </row>
    <row r="159" spans="1:12" ht="31.5" hidden="1" customHeight="1">
      <c r="A159" s="360" t="s">
        <v>54</v>
      </c>
      <c r="B159" s="322" t="s">
        <v>809</v>
      </c>
      <c r="C159" s="322"/>
      <c r="D159" s="322"/>
      <c r="E159" s="322">
        <v>250.8</v>
      </c>
      <c r="F159" s="322"/>
      <c r="G159" s="322"/>
      <c r="H159" s="322">
        <f>H160</f>
        <v>218.80500000000001</v>
      </c>
      <c r="I159" s="322"/>
      <c r="J159" s="322"/>
      <c r="K159" s="322"/>
      <c r="L159" s="106"/>
    </row>
    <row r="160" spans="1:12" ht="15.75" hidden="1" customHeight="1">
      <c r="A160" s="360" t="s">
        <v>442</v>
      </c>
      <c r="B160" s="322" t="s">
        <v>803</v>
      </c>
      <c r="C160" s="322"/>
      <c r="D160" s="322"/>
      <c r="E160" s="322"/>
      <c r="F160" s="322"/>
      <c r="G160" s="322"/>
      <c r="H160" s="322">
        <v>218.80500000000001</v>
      </c>
      <c r="I160" s="322"/>
      <c r="J160" s="322"/>
      <c r="K160" s="322"/>
      <c r="L160" s="106"/>
    </row>
    <row r="161" spans="1:12" ht="15.75" hidden="1" customHeight="1">
      <c r="A161" s="360" t="s">
        <v>54</v>
      </c>
      <c r="B161" s="322" t="s">
        <v>810</v>
      </c>
      <c r="C161" s="322"/>
      <c r="D161" s="322"/>
      <c r="E161" s="322">
        <v>352.06799999999998</v>
      </c>
      <c r="F161" s="322"/>
      <c r="G161" s="322"/>
      <c r="H161" s="322">
        <v>344.86200000000002</v>
      </c>
      <c r="I161" s="322"/>
      <c r="J161" s="322"/>
      <c r="K161" s="322"/>
      <c r="L161" s="106"/>
    </row>
    <row r="162" spans="1:12" ht="15.75" hidden="1" customHeight="1">
      <c r="A162" s="360" t="s">
        <v>54</v>
      </c>
      <c r="B162" s="322" t="s">
        <v>811</v>
      </c>
      <c r="C162" s="322"/>
      <c r="D162" s="322"/>
      <c r="E162" s="322">
        <v>211.5</v>
      </c>
      <c r="F162" s="322"/>
      <c r="G162" s="322"/>
      <c r="H162" s="322">
        <v>207.41399999999999</v>
      </c>
      <c r="I162" s="322"/>
      <c r="J162" s="322"/>
      <c r="K162" s="322"/>
      <c r="L162" s="106"/>
    </row>
    <row r="163" spans="1:12" ht="15.75" hidden="1" customHeight="1">
      <c r="A163" s="360" t="s">
        <v>54</v>
      </c>
      <c r="B163" s="322" t="s">
        <v>812</v>
      </c>
      <c r="C163" s="322"/>
      <c r="D163" s="322"/>
      <c r="E163" s="322">
        <v>198.773</v>
      </c>
      <c r="F163" s="322"/>
      <c r="G163" s="322"/>
      <c r="H163" s="322">
        <v>197.2</v>
      </c>
      <c r="I163" s="322"/>
      <c r="J163" s="322"/>
      <c r="K163" s="322"/>
      <c r="L163" s="106"/>
    </row>
    <row r="164" spans="1:12" ht="15.75" hidden="1" customHeight="1">
      <c r="A164" s="360" t="s">
        <v>54</v>
      </c>
      <c r="B164" s="322" t="s">
        <v>813</v>
      </c>
      <c r="C164" s="322"/>
      <c r="D164" s="322"/>
      <c r="E164" s="322">
        <v>20</v>
      </c>
      <c r="F164" s="322"/>
      <c r="G164" s="322"/>
      <c r="H164" s="322">
        <v>20</v>
      </c>
      <c r="I164" s="322"/>
      <c r="J164" s="322"/>
      <c r="K164" s="322"/>
      <c r="L164" s="106"/>
    </row>
    <row r="165" spans="1:12" ht="15.75" hidden="1" customHeight="1">
      <c r="A165" s="360" t="s">
        <v>54</v>
      </c>
      <c r="B165" s="322" t="s">
        <v>828</v>
      </c>
      <c r="C165" s="322"/>
      <c r="D165" s="322"/>
      <c r="E165" s="322">
        <v>40</v>
      </c>
      <c r="F165" s="322"/>
      <c r="G165" s="322"/>
      <c r="H165" s="322">
        <v>40</v>
      </c>
      <c r="I165" s="322"/>
      <c r="J165" s="322"/>
      <c r="K165" s="322"/>
      <c r="L165" s="106"/>
    </row>
    <row r="166" spans="1:12" ht="15.75" hidden="1" customHeight="1">
      <c r="A166" s="360" t="s">
        <v>54</v>
      </c>
      <c r="B166" s="322" t="s">
        <v>829</v>
      </c>
      <c r="C166" s="322"/>
      <c r="D166" s="322"/>
      <c r="E166" s="322">
        <v>116.22</v>
      </c>
      <c r="F166" s="322"/>
      <c r="G166" s="322"/>
      <c r="H166" s="322">
        <v>116.22</v>
      </c>
      <c r="I166" s="322"/>
      <c r="J166" s="322"/>
      <c r="K166" s="322"/>
      <c r="L166" s="106"/>
    </row>
    <row r="167" spans="1:12" ht="15.75" hidden="1" customHeight="1">
      <c r="A167" s="360" t="s">
        <v>460</v>
      </c>
      <c r="B167" s="322" t="s">
        <v>830</v>
      </c>
      <c r="C167" s="322"/>
      <c r="D167" s="322"/>
      <c r="E167" s="322">
        <v>80.459999999999994</v>
      </c>
      <c r="F167" s="322"/>
      <c r="G167" s="322"/>
      <c r="H167" s="322">
        <v>80.459999999999994</v>
      </c>
      <c r="I167" s="322"/>
      <c r="J167" s="322"/>
      <c r="K167" s="322"/>
      <c r="L167" s="106"/>
    </row>
    <row r="168" spans="1:12" ht="15.75" hidden="1" customHeight="1">
      <c r="A168" s="360" t="s">
        <v>54</v>
      </c>
      <c r="B168" s="322" t="s">
        <v>831</v>
      </c>
      <c r="C168" s="322"/>
      <c r="D168" s="322"/>
      <c r="E168" s="322">
        <v>20</v>
      </c>
      <c r="F168" s="322"/>
      <c r="G168" s="322"/>
      <c r="H168" s="322">
        <v>20</v>
      </c>
      <c r="I168" s="322"/>
      <c r="J168" s="322"/>
      <c r="K168" s="322"/>
      <c r="L168" s="106"/>
    </row>
    <row r="169" spans="1:12" ht="15.75" hidden="1" customHeight="1">
      <c r="A169" s="360" t="s">
        <v>54</v>
      </c>
      <c r="B169" s="322" t="s">
        <v>832</v>
      </c>
      <c r="C169" s="322"/>
      <c r="D169" s="322"/>
      <c r="E169" s="322">
        <v>20</v>
      </c>
      <c r="F169" s="322"/>
      <c r="G169" s="322"/>
      <c r="H169" s="322">
        <v>20</v>
      </c>
      <c r="I169" s="322"/>
      <c r="J169" s="322"/>
      <c r="K169" s="322"/>
      <c r="L169" s="106"/>
    </row>
    <row r="170" spans="1:12" ht="15.75" hidden="1" customHeight="1">
      <c r="A170" s="315" t="s">
        <v>54</v>
      </c>
      <c r="B170" s="309" t="s">
        <v>833</v>
      </c>
      <c r="C170" s="309"/>
      <c r="D170" s="309"/>
      <c r="E170" s="309">
        <v>40</v>
      </c>
      <c r="F170" s="322"/>
      <c r="G170" s="309"/>
      <c r="H170" s="309">
        <v>40</v>
      </c>
      <c r="I170" s="309"/>
      <c r="J170" s="309"/>
      <c r="K170" s="309"/>
      <c r="L170" s="106"/>
    </row>
    <row r="171" spans="1:12" ht="15.75" hidden="1" customHeight="1">
      <c r="A171" s="317" t="s">
        <v>54</v>
      </c>
      <c r="B171" s="305" t="s">
        <v>868</v>
      </c>
      <c r="C171" s="305"/>
      <c r="D171" s="305"/>
      <c r="E171" s="305"/>
      <c r="F171" s="347">
        <v>2125.364</v>
      </c>
      <c r="G171" s="305"/>
      <c r="H171" s="305"/>
      <c r="I171" s="310">
        <v>1191.2714000000001</v>
      </c>
      <c r="J171" s="305"/>
      <c r="K171" s="305"/>
      <c r="L171" s="106"/>
    </row>
    <row r="172" spans="1:12">
      <c r="A172" s="312">
        <v>10</v>
      </c>
      <c r="B172" s="313" t="s">
        <v>897</v>
      </c>
      <c r="C172" s="313"/>
      <c r="D172" s="313">
        <f t="shared" si="0"/>
        <v>200</v>
      </c>
      <c r="E172" s="313">
        <f>SUM(E173:E182)</f>
        <v>200</v>
      </c>
      <c r="F172" s="313">
        <f t="shared" ref="F172:I172" si="5">SUM(F173:F182)</f>
        <v>0</v>
      </c>
      <c r="G172" s="313">
        <f>H172+I172</f>
        <v>390</v>
      </c>
      <c r="H172" s="313">
        <f t="shared" si="5"/>
        <v>390</v>
      </c>
      <c r="I172" s="313">
        <f t="shared" si="5"/>
        <v>0</v>
      </c>
      <c r="J172" s="313"/>
      <c r="K172" s="313">
        <f t="shared" si="3"/>
        <v>195</v>
      </c>
      <c r="L172" s="106"/>
    </row>
    <row r="173" spans="1:12" ht="15.75" hidden="1" customHeight="1">
      <c r="A173" s="311"/>
      <c r="B173" s="325" t="s">
        <v>834</v>
      </c>
      <c r="C173" s="308"/>
      <c r="D173" s="308"/>
      <c r="E173" s="308">
        <v>20</v>
      </c>
      <c r="F173" s="308"/>
      <c r="G173" s="308"/>
      <c r="H173" s="308">
        <v>20</v>
      </c>
      <c r="I173" s="308"/>
      <c r="J173" s="308"/>
      <c r="K173" s="308"/>
      <c r="L173" s="106"/>
    </row>
    <row r="174" spans="1:12" ht="15.75" hidden="1" customHeight="1">
      <c r="A174" s="315"/>
      <c r="B174" s="324" t="s">
        <v>835</v>
      </c>
      <c r="C174" s="309"/>
      <c r="D174" s="309"/>
      <c r="E174" s="309">
        <v>20</v>
      </c>
      <c r="F174" s="309"/>
      <c r="G174" s="309"/>
      <c r="H174" s="309">
        <v>20</v>
      </c>
      <c r="I174" s="309"/>
      <c r="J174" s="309"/>
      <c r="K174" s="309"/>
      <c r="L174" s="106"/>
    </row>
    <row r="175" spans="1:12" ht="15.75" hidden="1" customHeight="1">
      <c r="A175" s="315"/>
      <c r="B175" s="324" t="s">
        <v>836</v>
      </c>
      <c r="C175" s="309"/>
      <c r="D175" s="309"/>
      <c r="E175" s="309">
        <v>20</v>
      </c>
      <c r="F175" s="309"/>
      <c r="G175" s="309"/>
      <c r="H175" s="309">
        <v>20</v>
      </c>
      <c r="I175" s="309"/>
      <c r="J175" s="309"/>
      <c r="K175" s="309"/>
      <c r="L175" s="106"/>
    </row>
    <row r="176" spans="1:12" ht="15.75" hidden="1" customHeight="1">
      <c r="A176" s="315"/>
      <c r="B176" s="324" t="s">
        <v>837</v>
      </c>
      <c r="C176" s="309"/>
      <c r="D176" s="309"/>
      <c r="E176" s="309">
        <v>20</v>
      </c>
      <c r="F176" s="309"/>
      <c r="G176" s="309"/>
      <c r="H176" s="309">
        <f>20+40</f>
        <v>60</v>
      </c>
      <c r="I176" s="309"/>
      <c r="J176" s="309"/>
      <c r="K176" s="309"/>
      <c r="L176" s="106"/>
    </row>
    <row r="177" spans="1:12" ht="15.75" hidden="1" customHeight="1">
      <c r="A177" s="315"/>
      <c r="B177" s="324" t="s">
        <v>838</v>
      </c>
      <c r="C177" s="309"/>
      <c r="D177" s="309"/>
      <c r="E177" s="309">
        <v>20</v>
      </c>
      <c r="F177" s="309"/>
      <c r="G177" s="309"/>
      <c r="H177" s="309">
        <f>90+20</f>
        <v>110</v>
      </c>
      <c r="I177" s="309"/>
      <c r="J177" s="309"/>
      <c r="K177" s="309"/>
      <c r="L177" s="106"/>
    </row>
    <row r="178" spans="1:12" ht="15.75" hidden="1" customHeight="1">
      <c r="A178" s="315"/>
      <c r="B178" s="324" t="s">
        <v>839</v>
      </c>
      <c r="C178" s="309"/>
      <c r="D178" s="309"/>
      <c r="E178" s="309">
        <v>30</v>
      </c>
      <c r="F178" s="309"/>
      <c r="G178" s="309"/>
      <c r="H178" s="309">
        <v>30</v>
      </c>
      <c r="I178" s="309"/>
      <c r="J178" s="309"/>
      <c r="K178" s="309"/>
      <c r="L178" s="106"/>
    </row>
    <row r="179" spans="1:12" ht="15.75" hidden="1" customHeight="1">
      <c r="A179" s="315"/>
      <c r="B179" s="324" t="s">
        <v>840</v>
      </c>
      <c r="C179" s="309"/>
      <c r="D179" s="309"/>
      <c r="E179" s="309">
        <v>20</v>
      </c>
      <c r="F179" s="309"/>
      <c r="G179" s="309"/>
      <c r="H179" s="309">
        <f>20+60</f>
        <v>80</v>
      </c>
      <c r="I179" s="309"/>
      <c r="J179" s="309"/>
      <c r="K179" s="309"/>
      <c r="L179" s="106"/>
    </row>
    <row r="180" spans="1:12" ht="15.75" hidden="1" customHeight="1">
      <c r="A180" s="315"/>
      <c r="B180" s="324" t="s">
        <v>841</v>
      </c>
      <c r="C180" s="309"/>
      <c r="D180" s="309"/>
      <c r="E180" s="309">
        <v>20</v>
      </c>
      <c r="F180" s="309"/>
      <c r="G180" s="309"/>
      <c r="H180" s="309">
        <v>20</v>
      </c>
      <c r="I180" s="309"/>
      <c r="J180" s="309"/>
      <c r="K180" s="309"/>
      <c r="L180" s="106"/>
    </row>
    <row r="181" spans="1:12" ht="15.75" hidden="1" customHeight="1">
      <c r="A181" s="315"/>
      <c r="B181" s="324" t="s">
        <v>854</v>
      </c>
      <c r="C181" s="309"/>
      <c r="D181" s="309"/>
      <c r="E181" s="309">
        <v>20</v>
      </c>
      <c r="F181" s="309"/>
      <c r="G181" s="309"/>
      <c r="H181" s="309">
        <v>20</v>
      </c>
      <c r="I181" s="309"/>
      <c r="J181" s="309"/>
      <c r="K181" s="309"/>
      <c r="L181" s="106"/>
    </row>
    <row r="182" spans="1:12" ht="15.75" hidden="1" customHeight="1">
      <c r="A182" s="319"/>
      <c r="B182" s="326" t="s">
        <v>866</v>
      </c>
      <c r="C182" s="310"/>
      <c r="D182" s="310"/>
      <c r="E182" s="310">
        <v>10</v>
      </c>
      <c r="F182" s="310"/>
      <c r="G182" s="310"/>
      <c r="H182" s="310">
        <v>10</v>
      </c>
      <c r="I182" s="310"/>
      <c r="J182" s="310"/>
      <c r="K182" s="310"/>
      <c r="L182" s="106"/>
    </row>
    <row r="183" spans="1:12">
      <c r="A183" s="312">
        <v>11</v>
      </c>
      <c r="B183" s="313" t="s">
        <v>393</v>
      </c>
      <c r="C183" s="313"/>
      <c r="D183" s="313">
        <f t="shared" si="0"/>
        <v>20</v>
      </c>
      <c r="E183" s="313">
        <v>20</v>
      </c>
      <c r="F183" s="313"/>
      <c r="G183" s="313">
        <f t="shared" si="2"/>
        <v>0</v>
      </c>
      <c r="H183" s="313"/>
      <c r="I183" s="313"/>
      <c r="J183" s="313"/>
      <c r="K183" s="313">
        <f t="shared" si="3"/>
        <v>0</v>
      </c>
      <c r="L183" s="106"/>
    </row>
    <row r="184" spans="1:12">
      <c r="A184" s="312">
        <v>12</v>
      </c>
      <c r="B184" s="313" t="s">
        <v>394</v>
      </c>
      <c r="C184" s="313"/>
      <c r="D184" s="313">
        <f t="shared" si="0"/>
        <v>250</v>
      </c>
      <c r="E184" s="313">
        <v>250</v>
      </c>
      <c r="F184" s="313"/>
      <c r="G184" s="313">
        <f>H184+I184</f>
        <v>339.88</v>
      </c>
      <c r="H184" s="313">
        <f>SUM(H185:H232)</f>
        <v>299.27999999999997</v>
      </c>
      <c r="I184" s="313">
        <f>SUM(I185:I232)</f>
        <v>40.6</v>
      </c>
      <c r="J184" s="313"/>
      <c r="K184" s="313">
        <f t="shared" si="3"/>
        <v>135.952</v>
      </c>
      <c r="L184" s="106"/>
    </row>
    <row r="185" spans="1:12" ht="15.75" hidden="1" customHeight="1">
      <c r="A185" s="320" t="s">
        <v>54</v>
      </c>
      <c r="B185" s="304" t="s">
        <v>718</v>
      </c>
      <c r="C185" s="304"/>
      <c r="D185" s="304"/>
      <c r="E185" s="304"/>
      <c r="F185" s="304"/>
      <c r="G185" s="304"/>
      <c r="H185" s="304">
        <v>9.1</v>
      </c>
      <c r="I185" s="304"/>
      <c r="J185" s="304"/>
      <c r="K185" s="305"/>
      <c r="L185" s="138"/>
    </row>
    <row r="186" spans="1:12" ht="15.75" hidden="1" customHeight="1">
      <c r="A186" s="315" t="s">
        <v>54</v>
      </c>
      <c r="B186" s="309" t="s">
        <v>719</v>
      </c>
      <c r="C186" s="309"/>
      <c r="D186" s="309"/>
      <c r="E186" s="309"/>
      <c r="F186" s="309"/>
      <c r="G186" s="309"/>
      <c r="H186" s="309">
        <v>5.6</v>
      </c>
      <c r="I186" s="309"/>
      <c r="J186" s="309"/>
      <c r="K186" s="309"/>
      <c r="L186" s="106"/>
    </row>
    <row r="187" spans="1:12" ht="15.75" hidden="1" customHeight="1">
      <c r="A187" s="315" t="s">
        <v>54</v>
      </c>
      <c r="B187" s="309" t="s">
        <v>720</v>
      </c>
      <c r="C187" s="309"/>
      <c r="D187" s="309"/>
      <c r="E187" s="309"/>
      <c r="F187" s="309"/>
      <c r="G187" s="309"/>
      <c r="H187" s="309">
        <v>5.6</v>
      </c>
      <c r="I187" s="309"/>
      <c r="J187" s="309"/>
      <c r="K187" s="309"/>
      <c r="L187" s="106"/>
    </row>
    <row r="188" spans="1:12" ht="15.75" hidden="1" customHeight="1">
      <c r="A188" s="315" t="s">
        <v>54</v>
      </c>
      <c r="B188" s="309" t="s">
        <v>722</v>
      </c>
      <c r="C188" s="309"/>
      <c r="D188" s="309"/>
      <c r="E188" s="309"/>
      <c r="F188" s="309"/>
      <c r="G188" s="309"/>
      <c r="H188" s="309">
        <v>5.6</v>
      </c>
      <c r="I188" s="309"/>
      <c r="J188" s="309"/>
      <c r="K188" s="309"/>
      <c r="L188" s="106"/>
    </row>
    <row r="189" spans="1:12" ht="15.75" hidden="1" customHeight="1">
      <c r="A189" s="315" t="s">
        <v>54</v>
      </c>
      <c r="B189" s="309" t="s">
        <v>723</v>
      </c>
      <c r="C189" s="309"/>
      <c r="D189" s="309"/>
      <c r="E189" s="309"/>
      <c r="F189" s="309"/>
      <c r="G189" s="309"/>
      <c r="H189" s="309">
        <v>5.6</v>
      </c>
      <c r="I189" s="309"/>
      <c r="J189" s="309"/>
      <c r="K189" s="309"/>
      <c r="L189" s="106"/>
    </row>
    <row r="190" spans="1:12" ht="15.75" hidden="1" customHeight="1">
      <c r="A190" s="315"/>
      <c r="B190" s="309" t="s">
        <v>724</v>
      </c>
      <c r="C190" s="309"/>
      <c r="D190" s="309"/>
      <c r="E190" s="309"/>
      <c r="F190" s="309"/>
      <c r="G190" s="309"/>
      <c r="H190" s="309">
        <v>5.6</v>
      </c>
      <c r="I190" s="309"/>
      <c r="J190" s="309"/>
      <c r="K190" s="309"/>
      <c r="L190" s="106"/>
    </row>
    <row r="191" spans="1:12" ht="15.75" hidden="1" customHeight="1">
      <c r="A191" s="315"/>
      <c r="B191" s="309" t="s">
        <v>725</v>
      </c>
      <c r="C191" s="309"/>
      <c r="D191" s="309"/>
      <c r="E191" s="309"/>
      <c r="F191" s="309"/>
      <c r="G191" s="309"/>
      <c r="H191" s="309">
        <v>5.6</v>
      </c>
      <c r="I191" s="309"/>
      <c r="J191" s="309"/>
      <c r="K191" s="309"/>
      <c r="L191" s="106"/>
    </row>
    <row r="192" spans="1:12" ht="15.75" hidden="1" customHeight="1">
      <c r="A192" s="315"/>
      <c r="B192" s="309" t="s">
        <v>726</v>
      </c>
      <c r="C192" s="309"/>
      <c r="D192" s="309"/>
      <c r="E192" s="309"/>
      <c r="F192" s="309"/>
      <c r="G192" s="309"/>
      <c r="H192" s="309">
        <v>7.6</v>
      </c>
      <c r="I192" s="309"/>
      <c r="J192" s="309"/>
      <c r="K192" s="309"/>
      <c r="L192" s="106"/>
    </row>
    <row r="193" spans="1:12" ht="15.75" hidden="1" customHeight="1">
      <c r="A193" s="315"/>
      <c r="B193" s="309" t="s">
        <v>727</v>
      </c>
      <c r="C193" s="309"/>
      <c r="D193" s="309"/>
      <c r="E193" s="309"/>
      <c r="F193" s="309"/>
      <c r="G193" s="309"/>
      <c r="H193" s="309">
        <v>6.6</v>
      </c>
      <c r="I193" s="309"/>
      <c r="J193" s="309"/>
      <c r="K193" s="309"/>
      <c r="L193" s="106"/>
    </row>
    <row r="194" spans="1:12" ht="15.75" hidden="1" customHeight="1">
      <c r="A194" s="315"/>
      <c r="B194" s="309" t="s">
        <v>728</v>
      </c>
      <c r="C194" s="309"/>
      <c r="D194" s="309"/>
      <c r="E194" s="309"/>
      <c r="F194" s="309"/>
      <c r="G194" s="309"/>
      <c r="H194" s="309">
        <v>5.6</v>
      </c>
      <c r="I194" s="309"/>
      <c r="J194" s="309"/>
      <c r="K194" s="309"/>
      <c r="L194" s="106"/>
    </row>
    <row r="195" spans="1:12" ht="15.75" hidden="1" customHeight="1">
      <c r="A195" s="315"/>
      <c r="B195" s="309" t="s">
        <v>729</v>
      </c>
      <c r="C195" s="309"/>
      <c r="D195" s="309"/>
      <c r="E195" s="309"/>
      <c r="F195" s="309"/>
      <c r="G195" s="309"/>
      <c r="H195" s="309">
        <v>5.6</v>
      </c>
      <c r="I195" s="309"/>
      <c r="J195" s="309"/>
      <c r="K195" s="309"/>
      <c r="L195" s="106"/>
    </row>
    <row r="196" spans="1:12" ht="15.75" hidden="1" customHeight="1">
      <c r="A196" s="315"/>
      <c r="B196" s="309" t="s">
        <v>730</v>
      </c>
      <c r="C196" s="309"/>
      <c r="D196" s="309"/>
      <c r="E196" s="309"/>
      <c r="F196" s="309"/>
      <c r="G196" s="309"/>
      <c r="H196" s="309">
        <v>5.6</v>
      </c>
      <c r="I196" s="309"/>
      <c r="J196" s="309"/>
      <c r="K196" s="309"/>
      <c r="L196" s="106"/>
    </row>
    <row r="197" spans="1:12" ht="15.75" hidden="1" customHeight="1">
      <c r="A197" s="315"/>
      <c r="B197" s="309" t="s">
        <v>732</v>
      </c>
      <c r="C197" s="309"/>
      <c r="D197" s="309"/>
      <c r="E197" s="309"/>
      <c r="F197" s="309"/>
      <c r="G197" s="309"/>
      <c r="H197" s="309">
        <v>5.6</v>
      </c>
      <c r="I197" s="309"/>
      <c r="J197" s="309"/>
      <c r="K197" s="309"/>
      <c r="L197" s="106"/>
    </row>
    <row r="198" spans="1:12" ht="15.75" hidden="1" customHeight="1">
      <c r="A198" s="315" t="s">
        <v>54</v>
      </c>
      <c r="B198" s="324" t="s">
        <v>733</v>
      </c>
      <c r="C198" s="309"/>
      <c r="D198" s="309"/>
      <c r="E198" s="309"/>
      <c r="F198" s="309"/>
      <c r="G198" s="309"/>
      <c r="H198" s="309">
        <v>6.6</v>
      </c>
      <c r="I198" s="309"/>
      <c r="J198" s="309"/>
      <c r="K198" s="309"/>
      <c r="L198" s="106"/>
    </row>
    <row r="199" spans="1:12" ht="15.75" hidden="1" customHeight="1">
      <c r="A199" s="315" t="s">
        <v>54</v>
      </c>
      <c r="B199" s="324" t="s">
        <v>734</v>
      </c>
      <c r="C199" s="309"/>
      <c r="D199" s="309"/>
      <c r="E199" s="309"/>
      <c r="F199" s="309"/>
      <c r="G199" s="309"/>
      <c r="H199" s="309">
        <v>5.6</v>
      </c>
      <c r="I199" s="309"/>
      <c r="J199" s="309"/>
      <c r="K199" s="309"/>
      <c r="L199" s="106"/>
    </row>
    <row r="200" spans="1:12" ht="15.75" hidden="1" customHeight="1">
      <c r="A200" s="315" t="s">
        <v>54</v>
      </c>
      <c r="B200" s="324" t="s">
        <v>735</v>
      </c>
      <c r="C200" s="309"/>
      <c r="D200" s="309"/>
      <c r="E200" s="309"/>
      <c r="F200" s="309"/>
      <c r="G200" s="309"/>
      <c r="H200" s="309">
        <v>5.6</v>
      </c>
      <c r="I200" s="309"/>
      <c r="J200" s="309"/>
      <c r="K200" s="309"/>
      <c r="L200" s="106"/>
    </row>
    <row r="201" spans="1:12" ht="15.75" hidden="1" customHeight="1">
      <c r="A201" s="315" t="s">
        <v>54</v>
      </c>
      <c r="B201" s="324" t="s">
        <v>736</v>
      </c>
      <c r="C201" s="309"/>
      <c r="D201" s="309"/>
      <c r="E201" s="309"/>
      <c r="F201" s="309"/>
      <c r="G201" s="309"/>
      <c r="H201" s="309">
        <v>5.6</v>
      </c>
      <c r="I201" s="309"/>
      <c r="J201" s="309"/>
      <c r="K201" s="309"/>
      <c r="L201" s="106"/>
    </row>
    <row r="202" spans="1:12" ht="15.75" hidden="1" customHeight="1">
      <c r="A202" s="315" t="s">
        <v>54</v>
      </c>
      <c r="B202" s="324" t="s">
        <v>737</v>
      </c>
      <c r="C202" s="309"/>
      <c r="D202" s="309"/>
      <c r="E202" s="309"/>
      <c r="F202" s="309"/>
      <c r="G202" s="309"/>
      <c r="H202" s="309">
        <v>7.6</v>
      </c>
      <c r="I202" s="309"/>
      <c r="J202" s="309"/>
      <c r="K202" s="309"/>
      <c r="L202" s="106"/>
    </row>
    <row r="203" spans="1:12" ht="15.75" hidden="1" customHeight="1">
      <c r="A203" s="315" t="s">
        <v>54</v>
      </c>
      <c r="B203" s="324" t="s">
        <v>738</v>
      </c>
      <c r="C203" s="309"/>
      <c r="D203" s="309"/>
      <c r="E203" s="309"/>
      <c r="F203" s="309"/>
      <c r="G203" s="309"/>
      <c r="H203" s="309">
        <v>5.6</v>
      </c>
      <c r="I203" s="309"/>
      <c r="J203" s="309"/>
      <c r="K203" s="309"/>
      <c r="L203" s="106"/>
    </row>
    <row r="204" spans="1:12" ht="15.75" hidden="1" customHeight="1">
      <c r="A204" s="315" t="s">
        <v>54</v>
      </c>
      <c r="B204" s="324" t="s">
        <v>749</v>
      </c>
      <c r="C204" s="309"/>
      <c r="D204" s="309"/>
      <c r="E204" s="309"/>
      <c r="F204" s="309"/>
      <c r="G204" s="309"/>
      <c r="H204" s="309">
        <v>6.6</v>
      </c>
      <c r="I204" s="309"/>
      <c r="J204" s="309"/>
      <c r="K204" s="309"/>
      <c r="L204" s="106"/>
    </row>
    <row r="205" spans="1:12" ht="15.75" hidden="1" customHeight="1">
      <c r="A205" s="315" t="s">
        <v>54</v>
      </c>
      <c r="B205" s="324" t="s">
        <v>755</v>
      </c>
      <c r="C205" s="309"/>
      <c r="D205" s="309"/>
      <c r="E205" s="309"/>
      <c r="F205" s="309"/>
      <c r="G205" s="309"/>
      <c r="H205" s="309">
        <v>8</v>
      </c>
      <c r="I205" s="309"/>
      <c r="J205" s="309"/>
      <c r="K205" s="309"/>
      <c r="L205" s="106"/>
    </row>
    <row r="206" spans="1:12" ht="15.75" hidden="1" customHeight="1">
      <c r="A206" s="315" t="s">
        <v>54</v>
      </c>
      <c r="B206" s="324" t="s">
        <v>767</v>
      </c>
      <c r="C206" s="309"/>
      <c r="D206" s="309"/>
      <c r="E206" s="309"/>
      <c r="F206" s="309"/>
      <c r="G206" s="309"/>
      <c r="H206" s="309">
        <v>9.4</v>
      </c>
      <c r="I206" s="309"/>
      <c r="J206" s="309"/>
      <c r="K206" s="309"/>
      <c r="L206" s="106"/>
    </row>
    <row r="207" spans="1:12" ht="15.75" hidden="1" customHeight="1">
      <c r="A207" s="315" t="s">
        <v>54</v>
      </c>
      <c r="B207" s="324" t="s">
        <v>760</v>
      </c>
      <c r="C207" s="309"/>
      <c r="D207" s="309"/>
      <c r="E207" s="309"/>
      <c r="F207" s="309"/>
      <c r="G207" s="309"/>
      <c r="H207" s="309">
        <v>11.5</v>
      </c>
      <c r="I207" s="309"/>
      <c r="J207" s="309"/>
      <c r="K207" s="309"/>
      <c r="L207" s="106"/>
    </row>
    <row r="208" spans="1:12" ht="15.75" hidden="1" customHeight="1">
      <c r="A208" s="315" t="s">
        <v>54</v>
      </c>
      <c r="B208" s="324" t="s">
        <v>768</v>
      </c>
      <c r="C208" s="309"/>
      <c r="D208" s="309"/>
      <c r="E208" s="309"/>
      <c r="F208" s="309"/>
      <c r="G208" s="309"/>
      <c r="H208" s="309">
        <v>5.6</v>
      </c>
      <c r="I208" s="309"/>
      <c r="J208" s="309"/>
      <c r="K208" s="309"/>
      <c r="L208" s="106"/>
    </row>
    <row r="209" spans="1:12" ht="15.75" hidden="1" customHeight="1">
      <c r="A209" s="315" t="s">
        <v>54</v>
      </c>
      <c r="B209" s="324" t="s">
        <v>771</v>
      </c>
      <c r="C209" s="309"/>
      <c r="D209" s="309"/>
      <c r="E209" s="309"/>
      <c r="F209" s="309"/>
      <c r="G209" s="309"/>
      <c r="H209" s="309">
        <v>5.6</v>
      </c>
      <c r="I209" s="309"/>
      <c r="J209" s="309"/>
      <c r="K209" s="309"/>
      <c r="L209" s="106"/>
    </row>
    <row r="210" spans="1:12" ht="15.75" hidden="1" customHeight="1">
      <c r="A210" s="315" t="s">
        <v>54</v>
      </c>
      <c r="B210" s="324" t="s">
        <v>772</v>
      </c>
      <c r="C210" s="309"/>
      <c r="D210" s="309"/>
      <c r="E210" s="309"/>
      <c r="F210" s="309"/>
      <c r="G210" s="309"/>
      <c r="H210" s="309">
        <v>9.1</v>
      </c>
      <c r="I210" s="309"/>
      <c r="J210" s="309"/>
      <c r="K210" s="309"/>
      <c r="L210" s="106"/>
    </row>
    <row r="211" spans="1:12" ht="15.75" hidden="1" customHeight="1">
      <c r="A211" s="315" t="s">
        <v>54</v>
      </c>
      <c r="B211" s="324" t="s">
        <v>773</v>
      </c>
      <c r="C211" s="309"/>
      <c r="D211" s="309"/>
      <c r="E211" s="309"/>
      <c r="F211" s="309"/>
      <c r="G211" s="309"/>
      <c r="H211" s="309">
        <v>1.4</v>
      </c>
      <c r="I211" s="309"/>
      <c r="J211" s="309"/>
      <c r="K211" s="309"/>
      <c r="L211" s="106"/>
    </row>
    <row r="212" spans="1:12" ht="15.75" hidden="1" customHeight="1">
      <c r="A212" s="315" t="s">
        <v>54</v>
      </c>
      <c r="B212" s="324" t="s">
        <v>774</v>
      </c>
      <c r="C212" s="309"/>
      <c r="D212" s="309"/>
      <c r="E212" s="309"/>
      <c r="F212" s="309"/>
      <c r="G212" s="309"/>
      <c r="H212" s="309">
        <v>13.4</v>
      </c>
      <c r="I212" s="309"/>
      <c r="J212" s="309"/>
      <c r="K212" s="309"/>
      <c r="L212" s="106"/>
    </row>
    <row r="213" spans="1:12" ht="15.75" hidden="1" customHeight="1">
      <c r="A213" s="315" t="s">
        <v>54</v>
      </c>
      <c r="B213" s="324" t="s">
        <v>776</v>
      </c>
      <c r="C213" s="309"/>
      <c r="D213" s="309"/>
      <c r="E213" s="309"/>
      <c r="F213" s="309"/>
      <c r="G213" s="309"/>
      <c r="H213" s="309">
        <v>5.6</v>
      </c>
      <c r="I213" s="309"/>
      <c r="J213" s="309"/>
      <c r="K213" s="309"/>
      <c r="L213" s="106"/>
    </row>
    <row r="214" spans="1:12" ht="15.75" hidden="1" customHeight="1">
      <c r="A214" s="315" t="s">
        <v>54</v>
      </c>
      <c r="B214" s="324" t="s">
        <v>778</v>
      </c>
      <c r="C214" s="309"/>
      <c r="D214" s="309"/>
      <c r="E214" s="309"/>
      <c r="F214" s="309"/>
      <c r="G214" s="309"/>
      <c r="H214" s="309">
        <v>4</v>
      </c>
      <c r="I214" s="309"/>
      <c r="J214" s="309"/>
      <c r="K214" s="309"/>
      <c r="L214" s="106"/>
    </row>
    <row r="215" spans="1:12" ht="15.75" hidden="1" customHeight="1">
      <c r="A215" s="315" t="s">
        <v>54</v>
      </c>
      <c r="B215" s="324" t="s">
        <v>786</v>
      </c>
      <c r="C215" s="309"/>
      <c r="D215" s="309"/>
      <c r="E215" s="309"/>
      <c r="F215" s="309"/>
      <c r="G215" s="309"/>
      <c r="H215" s="309">
        <v>5.6</v>
      </c>
      <c r="I215" s="309"/>
      <c r="J215" s="309"/>
      <c r="K215" s="309"/>
      <c r="L215" s="106"/>
    </row>
    <row r="216" spans="1:12" ht="15.75" hidden="1" customHeight="1">
      <c r="A216" s="315" t="s">
        <v>54</v>
      </c>
      <c r="B216" s="324" t="s">
        <v>789</v>
      </c>
      <c r="C216" s="309"/>
      <c r="D216" s="309"/>
      <c r="E216" s="309"/>
      <c r="F216" s="309"/>
      <c r="G216" s="309"/>
      <c r="H216" s="309">
        <v>12.2</v>
      </c>
      <c r="I216" s="309"/>
      <c r="J216" s="309"/>
      <c r="K216" s="309"/>
      <c r="L216" s="106"/>
    </row>
    <row r="217" spans="1:12" ht="15.75" hidden="1" customHeight="1">
      <c r="A217" s="315" t="s">
        <v>54</v>
      </c>
      <c r="B217" s="324" t="s">
        <v>790</v>
      </c>
      <c r="C217" s="309"/>
      <c r="D217" s="309"/>
      <c r="E217" s="309"/>
      <c r="F217" s="309"/>
      <c r="G217" s="309"/>
      <c r="H217" s="309">
        <v>8</v>
      </c>
      <c r="I217" s="309"/>
      <c r="J217" s="309"/>
      <c r="K217" s="309"/>
      <c r="L217" s="106"/>
    </row>
    <row r="218" spans="1:12" ht="15.75" hidden="1" customHeight="1">
      <c r="A218" s="315" t="s">
        <v>54</v>
      </c>
      <c r="B218" s="324" t="s">
        <v>792</v>
      </c>
      <c r="C218" s="309"/>
      <c r="D218" s="309"/>
      <c r="E218" s="309"/>
      <c r="F218" s="309"/>
      <c r="G218" s="309"/>
      <c r="H218" s="309">
        <v>10.8</v>
      </c>
      <c r="I218" s="309"/>
      <c r="J218" s="309"/>
      <c r="K218" s="309"/>
      <c r="L218" s="106"/>
    </row>
    <row r="219" spans="1:12" ht="15.75" hidden="1" customHeight="1">
      <c r="A219" s="315" t="s">
        <v>54</v>
      </c>
      <c r="B219" s="324" t="s">
        <v>795</v>
      </c>
      <c r="C219" s="309"/>
      <c r="D219" s="309"/>
      <c r="E219" s="309"/>
      <c r="F219" s="309"/>
      <c r="G219" s="309"/>
      <c r="H219" s="309">
        <v>8</v>
      </c>
      <c r="I219" s="309"/>
      <c r="J219" s="309"/>
      <c r="K219" s="309"/>
      <c r="L219" s="106"/>
    </row>
    <row r="220" spans="1:12" ht="15.75" hidden="1" customHeight="1">
      <c r="A220" s="315" t="s">
        <v>54</v>
      </c>
      <c r="B220" s="324" t="s">
        <v>797</v>
      </c>
      <c r="C220" s="309"/>
      <c r="D220" s="309"/>
      <c r="E220" s="309"/>
      <c r="F220" s="309"/>
      <c r="G220" s="309"/>
      <c r="H220" s="309">
        <v>20.38</v>
      </c>
      <c r="I220" s="309"/>
      <c r="J220" s="309"/>
      <c r="K220" s="309"/>
      <c r="L220" s="106"/>
    </row>
    <row r="221" spans="1:12" ht="15.75" hidden="1" customHeight="1">
      <c r="A221" s="315" t="s">
        <v>54</v>
      </c>
      <c r="B221" s="324" t="s">
        <v>798</v>
      </c>
      <c r="C221" s="309"/>
      <c r="D221" s="309"/>
      <c r="E221" s="309"/>
      <c r="F221" s="309"/>
      <c r="G221" s="309"/>
      <c r="H221" s="309">
        <v>8</v>
      </c>
      <c r="I221" s="309"/>
      <c r="J221" s="309"/>
      <c r="K221" s="309"/>
      <c r="L221" s="106"/>
    </row>
    <row r="222" spans="1:12" ht="15.75" hidden="1" customHeight="1">
      <c r="A222" s="315" t="s">
        <v>54</v>
      </c>
      <c r="B222" s="324" t="s">
        <v>803</v>
      </c>
      <c r="C222" s="309"/>
      <c r="D222" s="309"/>
      <c r="E222" s="309"/>
      <c r="F222" s="309"/>
      <c r="G222" s="309"/>
      <c r="H222" s="309">
        <v>5.6</v>
      </c>
      <c r="I222" s="309"/>
      <c r="J222" s="309"/>
      <c r="K222" s="309"/>
      <c r="L222" s="106"/>
    </row>
    <row r="223" spans="1:12" ht="15.75" hidden="1" customHeight="1">
      <c r="A223" s="315" t="s">
        <v>54</v>
      </c>
      <c r="B223" s="324" t="s">
        <v>817</v>
      </c>
      <c r="C223" s="309"/>
      <c r="D223" s="309"/>
      <c r="E223" s="309"/>
      <c r="F223" s="309"/>
      <c r="G223" s="309"/>
      <c r="H223" s="309">
        <v>8</v>
      </c>
      <c r="I223" s="309"/>
      <c r="J223" s="309"/>
      <c r="K223" s="309"/>
      <c r="L223" s="106"/>
    </row>
    <row r="224" spans="1:12" ht="15.75" hidden="1" customHeight="1">
      <c r="A224" s="315" t="s">
        <v>54</v>
      </c>
      <c r="B224" s="324" t="s">
        <v>810</v>
      </c>
      <c r="C224" s="309"/>
      <c r="D224" s="309"/>
      <c r="E224" s="309"/>
      <c r="F224" s="309"/>
      <c r="G224" s="309"/>
      <c r="H224" s="309">
        <v>5.6</v>
      </c>
      <c r="I224" s="309"/>
      <c r="J224" s="309"/>
      <c r="K224" s="309"/>
      <c r="L224" s="106"/>
    </row>
    <row r="225" spans="1:12" ht="15.75" hidden="1" customHeight="1">
      <c r="A225" s="315" t="s">
        <v>54</v>
      </c>
      <c r="B225" s="324" t="s">
        <v>858</v>
      </c>
      <c r="C225" s="309"/>
      <c r="D225" s="309"/>
      <c r="E225" s="309"/>
      <c r="F225" s="309"/>
      <c r="G225" s="309"/>
      <c r="H225" s="309">
        <v>10</v>
      </c>
      <c r="I225" s="309"/>
      <c r="J225" s="309"/>
      <c r="K225" s="309"/>
      <c r="L225" s="106"/>
    </row>
    <row r="226" spans="1:12" ht="15.75" hidden="1" customHeight="1">
      <c r="A226" s="315" t="s">
        <v>54</v>
      </c>
      <c r="B226" s="324" t="s">
        <v>859</v>
      </c>
      <c r="C226" s="309"/>
      <c r="D226" s="309"/>
      <c r="E226" s="309"/>
      <c r="F226" s="309"/>
      <c r="G226" s="309"/>
      <c r="H226" s="309">
        <v>1</v>
      </c>
      <c r="I226" s="309"/>
      <c r="J226" s="309"/>
      <c r="K226" s="309"/>
      <c r="L226" s="106"/>
    </row>
    <row r="227" spans="1:12" ht="15.75" hidden="1" customHeight="1">
      <c r="A227" s="315" t="s">
        <v>54</v>
      </c>
      <c r="B227" s="324" t="s">
        <v>821</v>
      </c>
      <c r="C227" s="309"/>
      <c r="D227" s="309"/>
      <c r="E227" s="309"/>
      <c r="F227" s="309"/>
      <c r="G227" s="309"/>
      <c r="H227" s="309"/>
      <c r="I227" s="309">
        <v>5.6</v>
      </c>
      <c r="J227" s="309"/>
      <c r="K227" s="309"/>
      <c r="L227" s="106"/>
    </row>
    <row r="228" spans="1:12" ht="15.75" hidden="1" customHeight="1">
      <c r="A228" s="315" t="s">
        <v>54</v>
      </c>
      <c r="B228" s="324" t="s">
        <v>824</v>
      </c>
      <c r="C228" s="309"/>
      <c r="D228" s="309"/>
      <c r="E228" s="309"/>
      <c r="F228" s="309"/>
      <c r="G228" s="309"/>
      <c r="H228" s="309"/>
      <c r="I228" s="309">
        <v>5.6</v>
      </c>
      <c r="J228" s="309"/>
      <c r="K228" s="309"/>
      <c r="L228" s="106"/>
    </row>
    <row r="229" spans="1:12" ht="15.75" hidden="1" customHeight="1">
      <c r="A229" s="315" t="s">
        <v>54</v>
      </c>
      <c r="B229" s="324" t="s">
        <v>823</v>
      </c>
      <c r="C229" s="309"/>
      <c r="D229" s="309"/>
      <c r="E229" s="309"/>
      <c r="F229" s="309"/>
      <c r="G229" s="309"/>
      <c r="H229" s="309"/>
      <c r="I229" s="309">
        <v>5.6</v>
      </c>
      <c r="J229" s="309"/>
      <c r="K229" s="309"/>
      <c r="L229" s="106"/>
    </row>
    <row r="230" spans="1:12" ht="15.75" hidden="1" customHeight="1">
      <c r="A230" s="315" t="s">
        <v>54</v>
      </c>
      <c r="B230" s="324" t="s">
        <v>825</v>
      </c>
      <c r="C230" s="309"/>
      <c r="D230" s="309"/>
      <c r="E230" s="309"/>
      <c r="F230" s="309"/>
      <c r="G230" s="309"/>
      <c r="H230" s="309"/>
      <c r="I230" s="309">
        <f>6.6</f>
        <v>6.6</v>
      </c>
      <c r="J230" s="309"/>
      <c r="K230" s="309"/>
      <c r="L230" s="106"/>
    </row>
    <row r="231" spans="1:12" ht="15.75" hidden="1" customHeight="1">
      <c r="A231" s="315" t="s">
        <v>54</v>
      </c>
      <c r="B231" s="324" t="s">
        <v>822</v>
      </c>
      <c r="C231" s="309"/>
      <c r="D231" s="309"/>
      <c r="E231" s="309"/>
      <c r="F231" s="309"/>
      <c r="G231" s="309"/>
      <c r="H231" s="309"/>
      <c r="I231" s="309">
        <f>6+5.6</f>
        <v>11.6</v>
      </c>
      <c r="J231" s="309"/>
      <c r="K231" s="309"/>
      <c r="L231" s="106"/>
    </row>
    <row r="232" spans="1:12" ht="15.75" hidden="1" customHeight="1">
      <c r="A232" s="315" t="s">
        <v>54</v>
      </c>
      <c r="B232" s="321" t="s">
        <v>819</v>
      </c>
      <c r="C232" s="305"/>
      <c r="D232" s="305"/>
      <c r="E232" s="305"/>
      <c r="F232" s="305"/>
      <c r="G232" s="305"/>
      <c r="H232" s="305"/>
      <c r="I232" s="305">
        <v>5.6</v>
      </c>
      <c r="J232" s="305"/>
      <c r="K232" s="305"/>
      <c r="L232" s="106"/>
    </row>
    <row r="233" spans="1:12">
      <c r="A233" s="312">
        <v>13</v>
      </c>
      <c r="B233" s="313" t="s">
        <v>116</v>
      </c>
      <c r="C233" s="313"/>
      <c r="D233" s="313">
        <f t="shared" si="0"/>
        <v>4172.4839999999995</v>
      </c>
      <c r="E233" s="313">
        <f>2000+1389.298</f>
        <v>3389.2979999999998</v>
      </c>
      <c r="F233" s="313">
        <v>783.18600000000004</v>
      </c>
      <c r="G233" s="313">
        <f t="shared" si="2"/>
        <v>3380.0159999999996</v>
      </c>
      <c r="H233" s="313">
        <f>SUM(H234:H270)</f>
        <v>3198.0159999999996</v>
      </c>
      <c r="I233" s="313">
        <f>SUM(I234:I270)</f>
        <v>182</v>
      </c>
      <c r="J233" s="313"/>
      <c r="K233" s="313">
        <f t="shared" si="3"/>
        <v>81.007284869157075</v>
      </c>
      <c r="L233" s="106"/>
    </row>
    <row r="234" spans="1:12" ht="15.75" hidden="1" customHeight="1">
      <c r="A234" s="320" t="s">
        <v>440</v>
      </c>
      <c r="B234" s="304" t="s">
        <v>710</v>
      </c>
      <c r="C234" s="304"/>
      <c r="D234" s="304"/>
      <c r="E234" s="304"/>
      <c r="F234" s="304"/>
      <c r="G234" s="304"/>
      <c r="H234" s="304">
        <v>381</v>
      </c>
      <c r="I234" s="304"/>
      <c r="J234" s="304"/>
      <c r="K234" s="305"/>
      <c r="L234" s="106"/>
    </row>
    <row r="235" spans="1:12" ht="15.75" hidden="1" customHeight="1">
      <c r="A235" s="315" t="s">
        <v>54</v>
      </c>
      <c r="B235" s="309" t="s">
        <v>714</v>
      </c>
      <c r="C235" s="309"/>
      <c r="D235" s="309"/>
      <c r="E235" s="309"/>
      <c r="F235" s="309"/>
      <c r="G235" s="309"/>
      <c r="H235" s="309">
        <v>179.16</v>
      </c>
      <c r="I235" s="309"/>
      <c r="J235" s="309"/>
      <c r="K235" s="322"/>
      <c r="L235" s="106"/>
    </row>
    <row r="236" spans="1:12" ht="15.75" hidden="1" customHeight="1">
      <c r="A236" s="315" t="s">
        <v>54</v>
      </c>
      <c r="B236" s="309" t="s">
        <v>718</v>
      </c>
      <c r="C236" s="309"/>
      <c r="D236" s="309"/>
      <c r="E236" s="309"/>
      <c r="F236" s="309"/>
      <c r="G236" s="309"/>
      <c r="H236" s="309">
        <v>10</v>
      </c>
      <c r="I236" s="309"/>
      <c r="J236" s="309"/>
      <c r="K236" s="322"/>
      <c r="L236" s="106"/>
    </row>
    <row r="237" spans="1:12" ht="15.75" hidden="1" customHeight="1">
      <c r="A237" s="315" t="s">
        <v>54</v>
      </c>
      <c r="B237" s="309" t="s">
        <v>749</v>
      </c>
      <c r="C237" s="309"/>
      <c r="D237" s="309"/>
      <c r="E237" s="309"/>
      <c r="F237" s="309"/>
      <c r="G237" s="309"/>
      <c r="H237" s="309">
        <v>56.16</v>
      </c>
      <c r="I237" s="309"/>
      <c r="J237" s="309"/>
      <c r="K237" s="322"/>
      <c r="L237" s="106"/>
    </row>
    <row r="238" spans="1:12" ht="15.75" hidden="1" customHeight="1">
      <c r="A238" s="315" t="s">
        <v>54</v>
      </c>
      <c r="B238" s="309" t="s">
        <v>755</v>
      </c>
      <c r="C238" s="309"/>
      <c r="D238" s="309"/>
      <c r="E238" s="309"/>
      <c r="F238" s="309"/>
      <c r="G238" s="309"/>
      <c r="H238" s="309">
        <v>10</v>
      </c>
      <c r="I238" s="309"/>
      <c r="J238" s="309"/>
      <c r="K238" s="322"/>
      <c r="L238" s="106"/>
    </row>
    <row r="239" spans="1:12" ht="15.75" hidden="1" customHeight="1">
      <c r="A239" s="315" t="s">
        <v>54</v>
      </c>
      <c r="B239" s="309" t="s">
        <v>767</v>
      </c>
      <c r="C239" s="309"/>
      <c r="D239" s="309"/>
      <c r="E239" s="309"/>
      <c r="F239" s="309"/>
      <c r="G239" s="309"/>
      <c r="H239" s="309">
        <v>153</v>
      </c>
      <c r="I239" s="309"/>
      <c r="J239" s="309"/>
      <c r="K239" s="322"/>
      <c r="L239" s="106"/>
    </row>
    <row r="240" spans="1:12" ht="15.75" hidden="1" customHeight="1">
      <c r="A240" s="360" t="s">
        <v>54</v>
      </c>
      <c r="B240" s="322" t="s">
        <v>760</v>
      </c>
      <c r="C240" s="322"/>
      <c r="D240" s="322"/>
      <c r="E240" s="322"/>
      <c r="F240" s="322"/>
      <c r="G240" s="323"/>
      <c r="H240" s="322">
        <v>214.05799999999999</v>
      </c>
      <c r="I240" s="322"/>
      <c r="J240" s="322"/>
      <c r="K240" s="322"/>
      <c r="L240" s="106"/>
    </row>
    <row r="241" spans="1:13" ht="15.75" hidden="1" customHeight="1">
      <c r="A241" s="360" t="s">
        <v>54</v>
      </c>
      <c r="B241" s="322" t="s">
        <v>769</v>
      </c>
      <c r="C241" s="322"/>
      <c r="D241" s="322"/>
      <c r="E241" s="322"/>
      <c r="F241" s="322"/>
      <c r="G241" s="323"/>
      <c r="H241" s="322">
        <v>20.338000000000001</v>
      </c>
      <c r="I241" s="322"/>
      <c r="J241" s="322"/>
      <c r="K241" s="322"/>
      <c r="L241" s="106"/>
    </row>
    <row r="242" spans="1:13" ht="15.75" hidden="1" customHeight="1">
      <c r="A242" s="360" t="s">
        <v>54</v>
      </c>
      <c r="B242" s="322" t="s">
        <v>771</v>
      </c>
      <c r="C242" s="322"/>
      <c r="D242" s="322"/>
      <c r="E242" s="322"/>
      <c r="F242" s="322"/>
      <c r="G242" s="323"/>
      <c r="H242" s="322">
        <v>70</v>
      </c>
      <c r="I242" s="322"/>
      <c r="J242" s="322"/>
      <c r="K242" s="322"/>
      <c r="L242" s="106"/>
    </row>
    <row r="243" spans="1:13" ht="15.75" hidden="1" customHeight="1">
      <c r="A243" s="360" t="s">
        <v>54</v>
      </c>
      <c r="B243" s="322" t="s">
        <v>772</v>
      </c>
      <c r="C243" s="322"/>
      <c r="D243" s="322"/>
      <c r="E243" s="322"/>
      <c r="F243" s="322"/>
      <c r="G243" s="323"/>
      <c r="H243" s="322">
        <v>741.03</v>
      </c>
      <c r="I243" s="322"/>
      <c r="J243" s="322"/>
      <c r="K243" s="322"/>
      <c r="L243" s="106"/>
    </row>
    <row r="244" spans="1:13" ht="15.75" hidden="1" customHeight="1">
      <c r="A244" s="360" t="s">
        <v>54</v>
      </c>
      <c r="B244" s="322" t="s">
        <v>773</v>
      </c>
      <c r="C244" s="322"/>
      <c r="D244" s="322"/>
      <c r="E244" s="322"/>
      <c r="F244" s="322"/>
      <c r="G244" s="323"/>
      <c r="H244" s="322">
        <v>110</v>
      </c>
      <c r="I244" s="322"/>
      <c r="J244" s="322"/>
      <c r="K244" s="322"/>
      <c r="L244" s="106"/>
    </row>
    <row r="245" spans="1:13" ht="15.75" hidden="1" customHeight="1">
      <c r="A245" s="360" t="s">
        <v>54</v>
      </c>
      <c r="B245" s="322" t="s">
        <v>774</v>
      </c>
      <c r="C245" s="322"/>
      <c r="D245" s="322"/>
      <c r="E245" s="322"/>
      <c r="F245" s="322"/>
      <c r="G245" s="323"/>
      <c r="H245" s="322">
        <v>556</v>
      </c>
      <c r="I245" s="322"/>
      <c r="J245" s="322"/>
      <c r="K245" s="322"/>
      <c r="L245" s="106"/>
    </row>
    <row r="246" spans="1:13" ht="15.75" hidden="1" customHeight="1">
      <c r="A246" s="360" t="s">
        <v>54</v>
      </c>
      <c r="B246" s="322" t="s">
        <v>775</v>
      </c>
      <c r="C246" s="322"/>
      <c r="D246" s="322"/>
      <c r="E246" s="322"/>
      <c r="F246" s="322"/>
      <c r="G246" s="323"/>
      <c r="H246" s="322">
        <v>156.905</v>
      </c>
      <c r="I246" s="322"/>
      <c r="J246" s="322"/>
      <c r="K246" s="322"/>
      <c r="L246" s="106"/>
    </row>
    <row r="247" spans="1:13" ht="15.75" hidden="1" customHeight="1">
      <c r="A247" s="360" t="s">
        <v>54</v>
      </c>
      <c r="B247" s="322" t="s">
        <v>779</v>
      </c>
      <c r="C247" s="322"/>
      <c r="D247" s="322"/>
      <c r="E247" s="322"/>
      <c r="F247" s="322"/>
      <c r="G247" s="323"/>
      <c r="H247" s="322">
        <v>7.0250000000000004</v>
      </c>
      <c r="I247" s="322"/>
      <c r="J247" s="322"/>
      <c r="K247" s="322"/>
      <c r="L247" s="106"/>
    </row>
    <row r="248" spans="1:13" ht="15.75" hidden="1" customHeight="1">
      <c r="A248" s="360" t="s">
        <v>54</v>
      </c>
      <c r="B248" s="322" t="s">
        <v>783</v>
      </c>
      <c r="C248" s="322"/>
      <c r="D248" s="322"/>
      <c r="E248" s="322"/>
      <c r="F248" s="322"/>
      <c r="G248" s="323"/>
      <c r="H248" s="322">
        <v>26.7</v>
      </c>
      <c r="I248" s="322"/>
      <c r="J248" s="322"/>
      <c r="K248" s="322"/>
      <c r="L248" s="106"/>
    </row>
    <row r="249" spans="1:13" ht="15.75" hidden="1" customHeight="1">
      <c r="A249" s="360" t="s">
        <v>54</v>
      </c>
      <c r="B249" s="322" t="s">
        <v>787</v>
      </c>
      <c r="C249" s="322"/>
      <c r="D249" s="322"/>
      <c r="E249" s="322"/>
      <c r="F249" s="322"/>
      <c r="G249" s="323"/>
      <c r="H249" s="322">
        <v>10</v>
      </c>
      <c r="I249" s="322"/>
      <c r="J249" s="322"/>
      <c r="K249" s="322"/>
      <c r="L249" s="106"/>
    </row>
    <row r="250" spans="1:13" ht="15.75" hidden="1" customHeight="1">
      <c r="A250" s="360" t="s">
        <v>54</v>
      </c>
      <c r="B250" s="322" t="s">
        <v>788</v>
      </c>
      <c r="C250" s="322"/>
      <c r="D250" s="322"/>
      <c r="E250" s="322"/>
      <c r="F250" s="322"/>
      <c r="G250" s="323"/>
      <c r="H250" s="322">
        <v>21.18</v>
      </c>
      <c r="I250" s="322"/>
      <c r="J250" s="322"/>
      <c r="K250" s="322"/>
      <c r="L250" s="106"/>
    </row>
    <row r="251" spans="1:13" ht="15.75" hidden="1" customHeight="1">
      <c r="A251" s="360" t="s">
        <v>54</v>
      </c>
      <c r="B251" s="322" t="s">
        <v>793</v>
      </c>
      <c r="C251" s="322"/>
      <c r="D251" s="322"/>
      <c r="E251" s="322"/>
      <c r="F251" s="322"/>
      <c r="G251" s="323"/>
      <c r="H251" s="322">
        <f>51+15</f>
        <v>66</v>
      </c>
      <c r="I251" s="322"/>
      <c r="J251" s="322"/>
      <c r="K251" s="322"/>
      <c r="L251" s="106"/>
    </row>
    <row r="252" spans="1:13" ht="15.75" hidden="1" customHeight="1">
      <c r="A252" s="360" t="s">
        <v>54</v>
      </c>
      <c r="B252" s="322" t="s">
        <v>795</v>
      </c>
      <c r="C252" s="322"/>
      <c r="D252" s="322"/>
      <c r="E252" s="322"/>
      <c r="F252" s="322"/>
      <c r="G252" s="323"/>
      <c r="H252" s="322">
        <f>8+22</f>
        <v>30</v>
      </c>
      <c r="I252" s="322"/>
      <c r="J252" s="322"/>
      <c r="K252" s="322"/>
      <c r="L252" s="106"/>
    </row>
    <row r="253" spans="1:13" ht="15.75" hidden="1" customHeight="1">
      <c r="A253" s="360" t="s">
        <v>54</v>
      </c>
      <c r="B253" s="322" t="s">
        <v>797</v>
      </c>
      <c r="C253" s="322"/>
      <c r="D253" s="322"/>
      <c r="E253" s="322"/>
      <c r="F253" s="322"/>
      <c r="G253" s="323"/>
      <c r="H253" s="322">
        <v>46.5</v>
      </c>
      <c r="I253" s="322"/>
      <c r="J253" s="322"/>
      <c r="K253" s="322"/>
      <c r="L253" s="106"/>
    </row>
    <row r="254" spans="1:13" ht="15.75" hidden="1" customHeight="1">
      <c r="A254" s="360" t="s">
        <v>54</v>
      </c>
      <c r="B254" s="322" t="s">
        <v>799</v>
      </c>
      <c r="C254" s="322"/>
      <c r="D254" s="322"/>
      <c r="E254" s="322"/>
      <c r="F254" s="322"/>
      <c r="G254" s="323"/>
      <c r="H254" s="322">
        <v>10.6</v>
      </c>
      <c r="I254" s="322"/>
      <c r="J254" s="322"/>
      <c r="K254" s="322"/>
      <c r="L254" s="106"/>
    </row>
    <row r="255" spans="1:13" ht="15.75" hidden="1" customHeight="1">
      <c r="A255" s="360" t="s">
        <v>54</v>
      </c>
      <c r="B255" s="322" t="s">
        <v>803</v>
      </c>
      <c r="C255" s="322"/>
      <c r="D255" s="322"/>
      <c r="E255" s="322"/>
      <c r="F255" s="322"/>
      <c r="G255" s="323"/>
      <c r="H255" s="322">
        <v>41.16</v>
      </c>
      <c r="I255" s="322"/>
      <c r="J255" s="322"/>
      <c r="K255" s="322"/>
      <c r="L255" s="389"/>
    </row>
    <row r="256" spans="1:13" ht="15.75" hidden="1" customHeight="1">
      <c r="A256" s="360" t="s">
        <v>54</v>
      </c>
      <c r="B256" s="329" t="s">
        <v>817</v>
      </c>
      <c r="C256" s="322"/>
      <c r="D256" s="322"/>
      <c r="E256" s="322"/>
      <c r="F256" s="322"/>
      <c r="G256" s="323"/>
      <c r="H256" s="322">
        <v>13.5</v>
      </c>
      <c r="I256" s="322"/>
      <c r="J256" s="322"/>
      <c r="K256" s="322"/>
      <c r="L256" s="388"/>
      <c r="M256" s="106"/>
    </row>
    <row r="257" spans="1:13" ht="15.75" hidden="1" customHeight="1">
      <c r="A257" s="360" t="s">
        <v>54</v>
      </c>
      <c r="B257" s="329" t="s">
        <v>811</v>
      </c>
      <c r="C257" s="322"/>
      <c r="D257" s="322"/>
      <c r="E257" s="322"/>
      <c r="F257" s="322"/>
      <c r="G257" s="323"/>
      <c r="H257" s="322">
        <v>2.5</v>
      </c>
      <c r="I257" s="322"/>
      <c r="J257" s="322"/>
      <c r="K257" s="322"/>
      <c r="L257" s="388"/>
      <c r="M257" s="106"/>
    </row>
    <row r="258" spans="1:13" ht="15.75" hidden="1" customHeight="1">
      <c r="A258" s="360" t="s">
        <v>54</v>
      </c>
      <c r="B258" s="329" t="s">
        <v>834</v>
      </c>
      <c r="C258" s="322"/>
      <c r="D258" s="322"/>
      <c r="E258" s="322"/>
      <c r="F258" s="322"/>
      <c r="G258" s="323"/>
      <c r="H258" s="322">
        <v>20</v>
      </c>
      <c r="I258" s="322"/>
      <c r="J258" s="322"/>
      <c r="K258" s="322"/>
      <c r="L258" s="388"/>
      <c r="M258" s="106"/>
    </row>
    <row r="259" spans="1:13" ht="15.75" hidden="1" customHeight="1">
      <c r="A259" s="360" t="s">
        <v>54</v>
      </c>
      <c r="B259" s="329" t="s">
        <v>844</v>
      </c>
      <c r="C259" s="322"/>
      <c r="D259" s="322"/>
      <c r="E259" s="322"/>
      <c r="F259" s="322"/>
      <c r="G259" s="323"/>
      <c r="H259" s="322">
        <v>75</v>
      </c>
      <c r="I259" s="322"/>
      <c r="J259" s="322"/>
      <c r="K259" s="322"/>
      <c r="L259" s="388"/>
      <c r="M259" s="106"/>
    </row>
    <row r="260" spans="1:13" ht="15.75" hidden="1" customHeight="1">
      <c r="A260" s="360" t="s">
        <v>54</v>
      </c>
      <c r="B260" s="329" t="s">
        <v>839</v>
      </c>
      <c r="C260" s="322"/>
      <c r="D260" s="322"/>
      <c r="E260" s="322"/>
      <c r="F260" s="322"/>
      <c r="G260" s="323"/>
      <c r="H260" s="322">
        <v>10</v>
      </c>
      <c r="I260" s="322"/>
      <c r="J260" s="322"/>
      <c r="K260" s="322"/>
      <c r="L260" s="388"/>
      <c r="M260" s="106"/>
    </row>
    <row r="261" spans="1:13" ht="15.75" hidden="1" customHeight="1">
      <c r="A261" s="360" t="s">
        <v>54</v>
      </c>
      <c r="B261" s="329" t="s">
        <v>848</v>
      </c>
      <c r="C261" s="322"/>
      <c r="D261" s="322"/>
      <c r="E261" s="322"/>
      <c r="F261" s="322"/>
      <c r="G261" s="323"/>
      <c r="H261" s="322">
        <v>30</v>
      </c>
      <c r="I261" s="322"/>
      <c r="J261" s="322"/>
      <c r="K261" s="322"/>
      <c r="L261" s="388"/>
      <c r="M261" s="106"/>
    </row>
    <row r="262" spans="1:13" ht="15.75" hidden="1" customHeight="1">
      <c r="A262" s="360" t="s">
        <v>54</v>
      </c>
      <c r="B262" s="329" t="s">
        <v>841</v>
      </c>
      <c r="C262" s="322"/>
      <c r="D262" s="322"/>
      <c r="E262" s="322"/>
      <c r="F262" s="322"/>
      <c r="G262" s="323"/>
      <c r="H262" s="322">
        <v>60.2</v>
      </c>
      <c r="I262" s="322"/>
      <c r="J262" s="322"/>
      <c r="K262" s="322"/>
      <c r="L262" s="388"/>
      <c r="M262" s="106"/>
    </row>
    <row r="263" spans="1:13" ht="15.75" hidden="1" customHeight="1">
      <c r="A263" s="360" t="s">
        <v>54</v>
      </c>
      <c r="B263" s="329" t="s">
        <v>852</v>
      </c>
      <c r="C263" s="322"/>
      <c r="D263" s="322"/>
      <c r="E263" s="322"/>
      <c r="F263" s="322"/>
      <c r="G263" s="323"/>
      <c r="H263" s="322">
        <v>60</v>
      </c>
      <c r="I263" s="322"/>
      <c r="J263" s="322"/>
      <c r="K263" s="322"/>
      <c r="L263" s="388"/>
      <c r="M263" s="106"/>
    </row>
    <row r="264" spans="1:13" ht="15.75" hidden="1" customHeight="1">
      <c r="A264" s="360" t="s">
        <v>54</v>
      </c>
      <c r="B264" s="329" t="s">
        <v>856</v>
      </c>
      <c r="C264" s="322"/>
      <c r="D264" s="322"/>
      <c r="E264" s="322"/>
      <c r="F264" s="322"/>
      <c r="G264" s="323"/>
      <c r="H264" s="322">
        <v>10</v>
      </c>
      <c r="I264" s="322"/>
      <c r="J264" s="322"/>
      <c r="K264" s="322"/>
      <c r="L264" s="388"/>
      <c r="M264" s="106"/>
    </row>
    <row r="265" spans="1:13" ht="15.75" hidden="1" customHeight="1">
      <c r="A265" s="315" t="s">
        <v>54</v>
      </c>
      <c r="B265" s="324" t="s">
        <v>860</v>
      </c>
      <c r="C265" s="309"/>
      <c r="D265" s="309"/>
      <c r="E265" s="309"/>
      <c r="F265" s="309"/>
      <c r="G265" s="316"/>
      <c r="H265" s="309"/>
      <c r="I265" s="309">
        <v>10</v>
      </c>
      <c r="J265" s="309"/>
      <c r="K265" s="309"/>
      <c r="L265" s="297"/>
      <c r="M265" s="106"/>
    </row>
    <row r="266" spans="1:13" ht="15.75" hidden="1" customHeight="1">
      <c r="A266" s="315" t="s">
        <v>54</v>
      </c>
      <c r="B266" s="324" t="s">
        <v>861</v>
      </c>
      <c r="C266" s="309"/>
      <c r="D266" s="309"/>
      <c r="E266" s="309"/>
      <c r="F266" s="309"/>
      <c r="G266" s="316"/>
      <c r="H266" s="309"/>
      <c r="I266" s="309">
        <v>92</v>
      </c>
      <c r="J266" s="309"/>
      <c r="K266" s="309"/>
      <c r="L266" s="297"/>
      <c r="M266" s="106"/>
    </row>
    <row r="267" spans="1:13" ht="15.75" hidden="1" customHeight="1">
      <c r="A267" s="315" t="s">
        <v>54</v>
      </c>
      <c r="B267" s="324" t="s">
        <v>862</v>
      </c>
      <c r="C267" s="309"/>
      <c r="D267" s="309"/>
      <c r="E267" s="309"/>
      <c r="F267" s="309"/>
      <c r="G267" s="316"/>
      <c r="H267" s="309"/>
      <c r="I267" s="309">
        <v>10</v>
      </c>
      <c r="J267" s="309"/>
      <c r="K267" s="309"/>
      <c r="L267" s="297"/>
      <c r="M267" s="106"/>
    </row>
    <row r="268" spans="1:13" ht="15.75" hidden="1" customHeight="1">
      <c r="A268" s="315" t="s">
        <v>54</v>
      </c>
      <c r="B268" s="324" t="s">
        <v>863</v>
      </c>
      <c r="C268" s="309"/>
      <c r="D268" s="309"/>
      <c r="E268" s="309"/>
      <c r="F268" s="309"/>
      <c r="G268" s="316"/>
      <c r="H268" s="309"/>
      <c r="I268" s="309">
        <v>25</v>
      </c>
      <c r="J268" s="309"/>
      <c r="K268" s="309"/>
      <c r="L268" s="297"/>
      <c r="M268" s="106"/>
    </row>
    <row r="269" spans="1:13" ht="15.75" hidden="1" customHeight="1">
      <c r="A269" s="315" t="s">
        <v>54</v>
      </c>
      <c r="B269" s="324" t="s">
        <v>864</v>
      </c>
      <c r="C269" s="309"/>
      <c r="D269" s="309"/>
      <c r="E269" s="309"/>
      <c r="F269" s="309"/>
      <c r="G269" s="316"/>
      <c r="H269" s="309"/>
      <c r="I269" s="309">
        <v>35</v>
      </c>
      <c r="J269" s="309"/>
      <c r="K269" s="309"/>
      <c r="L269" s="297"/>
      <c r="M269" s="106"/>
    </row>
    <row r="270" spans="1:13" ht="15.75" hidden="1" customHeight="1">
      <c r="A270" s="315" t="s">
        <v>54</v>
      </c>
      <c r="B270" s="321" t="s">
        <v>865</v>
      </c>
      <c r="C270" s="305"/>
      <c r="D270" s="305"/>
      <c r="E270" s="305"/>
      <c r="F270" s="305"/>
      <c r="G270" s="307"/>
      <c r="H270" s="305"/>
      <c r="I270" s="305">
        <v>10</v>
      </c>
      <c r="J270" s="305"/>
      <c r="K270" s="305"/>
      <c r="L270" s="297"/>
      <c r="M270" s="106"/>
    </row>
    <row r="271" spans="1:13">
      <c r="A271" s="312">
        <v>14</v>
      </c>
      <c r="B271" s="313" t="s">
        <v>870</v>
      </c>
      <c r="C271" s="313"/>
      <c r="D271" s="313">
        <f t="shared" si="0"/>
        <v>500</v>
      </c>
      <c r="E271" s="313">
        <v>500</v>
      </c>
      <c r="F271" s="313"/>
      <c r="G271" s="313">
        <f t="shared" si="2"/>
        <v>500</v>
      </c>
      <c r="H271" s="313">
        <v>500</v>
      </c>
      <c r="I271" s="313"/>
      <c r="J271" s="313"/>
      <c r="K271" s="313">
        <f t="shared" si="3"/>
        <v>100</v>
      </c>
      <c r="L271" s="106"/>
    </row>
    <row r="272" spans="1:13">
      <c r="A272" s="312">
        <v>15</v>
      </c>
      <c r="B272" s="313" t="s">
        <v>396</v>
      </c>
      <c r="C272" s="313"/>
      <c r="D272" s="313">
        <f t="shared" si="0"/>
        <v>500</v>
      </c>
      <c r="E272" s="313">
        <v>500</v>
      </c>
      <c r="F272" s="313"/>
      <c r="G272" s="313">
        <f t="shared" si="2"/>
        <v>276.125</v>
      </c>
      <c r="H272" s="313">
        <f>H273+SUM(H275:H282)</f>
        <v>252.32199999999997</v>
      </c>
      <c r="I272" s="313">
        <f>I281+I282</f>
        <v>23.803000000000001</v>
      </c>
      <c r="J272" s="313"/>
      <c r="K272" s="313">
        <f t="shared" si="3"/>
        <v>55.225000000000001</v>
      </c>
      <c r="L272" s="108"/>
    </row>
    <row r="273" spans="1:12" ht="15.75" hidden="1" customHeight="1">
      <c r="A273" s="320" t="s">
        <v>54</v>
      </c>
      <c r="B273" s="304" t="s">
        <v>744</v>
      </c>
      <c r="C273" s="304"/>
      <c r="D273" s="304"/>
      <c r="E273" s="304"/>
      <c r="F273" s="304"/>
      <c r="G273" s="306"/>
      <c r="H273" s="304">
        <f>H274</f>
        <v>9.5370000000000008</v>
      </c>
      <c r="I273" s="304"/>
      <c r="J273" s="304"/>
      <c r="K273" s="305"/>
      <c r="L273" s="106"/>
    </row>
    <row r="274" spans="1:12" ht="15.75" hidden="1" customHeight="1">
      <c r="A274" s="315" t="s">
        <v>442</v>
      </c>
      <c r="B274" s="309" t="s">
        <v>745</v>
      </c>
      <c r="C274" s="309"/>
      <c r="D274" s="309"/>
      <c r="E274" s="309"/>
      <c r="F274" s="309"/>
      <c r="G274" s="316"/>
      <c r="H274" s="309">
        <v>9.5370000000000008</v>
      </c>
      <c r="I274" s="309"/>
      <c r="J274" s="309"/>
      <c r="K274" s="322"/>
      <c r="L274" s="106"/>
    </row>
    <row r="275" spans="1:12" ht="15.75" hidden="1" customHeight="1">
      <c r="A275" s="360" t="s">
        <v>54</v>
      </c>
      <c r="B275" s="322" t="s">
        <v>748</v>
      </c>
      <c r="C275" s="322"/>
      <c r="D275" s="322"/>
      <c r="E275" s="322"/>
      <c r="F275" s="322"/>
      <c r="G275" s="323"/>
      <c r="H275" s="322">
        <v>30.922999999999998</v>
      </c>
      <c r="I275" s="322"/>
      <c r="J275" s="322"/>
      <c r="K275" s="322"/>
      <c r="L275" s="106"/>
    </row>
    <row r="276" spans="1:12" ht="15.75" hidden="1" customHeight="1">
      <c r="A276" s="360" t="s">
        <v>54</v>
      </c>
      <c r="B276" s="322" t="s">
        <v>771</v>
      </c>
      <c r="C276" s="322"/>
      <c r="D276" s="322"/>
      <c r="E276" s="322"/>
      <c r="F276" s="322"/>
      <c r="G276" s="323"/>
      <c r="H276" s="322">
        <v>65.462999999999994</v>
      </c>
      <c r="I276" s="322"/>
      <c r="J276" s="322"/>
      <c r="K276" s="322"/>
      <c r="L276" s="106"/>
    </row>
    <row r="277" spans="1:12" ht="15.75" hidden="1" customHeight="1">
      <c r="A277" s="360" t="s">
        <v>54</v>
      </c>
      <c r="B277" s="322" t="s">
        <v>774</v>
      </c>
      <c r="C277" s="322"/>
      <c r="D277" s="322"/>
      <c r="E277" s="322"/>
      <c r="F277" s="322"/>
      <c r="G277" s="323"/>
      <c r="H277" s="322">
        <v>63.624000000000002</v>
      </c>
      <c r="I277" s="322"/>
      <c r="J277" s="322"/>
      <c r="K277" s="322"/>
      <c r="L277" s="106"/>
    </row>
    <row r="278" spans="1:12" ht="15.75" hidden="1" customHeight="1">
      <c r="A278" s="360" t="s">
        <v>54</v>
      </c>
      <c r="B278" s="322" t="s">
        <v>778</v>
      </c>
      <c r="C278" s="322"/>
      <c r="D278" s="322"/>
      <c r="E278" s="322"/>
      <c r="F278" s="322"/>
      <c r="G278" s="323"/>
      <c r="H278" s="322">
        <v>7.8470000000000004</v>
      </c>
      <c r="I278" s="322"/>
      <c r="J278" s="322"/>
      <c r="K278" s="322"/>
      <c r="L278" s="106"/>
    </row>
    <row r="279" spans="1:12" ht="15.75" hidden="1" customHeight="1">
      <c r="A279" s="360" t="s">
        <v>54</v>
      </c>
      <c r="B279" s="322" t="s">
        <v>803</v>
      </c>
      <c r="C279" s="322"/>
      <c r="D279" s="322"/>
      <c r="E279" s="322"/>
      <c r="F279" s="322"/>
      <c r="G279" s="323"/>
      <c r="H279" s="322">
        <v>10.199999999999999</v>
      </c>
      <c r="I279" s="322"/>
      <c r="J279" s="322"/>
      <c r="K279" s="322"/>
      <c r="L279" s="106"/>
    </row>
    <row r="280" spans="1:12" ht="15.75" hidden="1" customHeight="1">
      <c r="A280" s="360" t="s">
        <v>54</v>
      </c>
      <c r="B280" s="322" t="s">
        <v>826</v>
      </c>
      <c r="C280" s="322"/>
      <c r="D280" s="322"/>
      <c r="E280" s="322"/>
      <c r="F280" s="322"/>
      <c r="G280" s="323"/>
      <c r="H280" s="322">
        <v>64.727999999999994</v>
      </c>
      <c r="I280" s="322"/>
      <c r="J280" s="322"/>
      <c r="K280" s="322"/>
      <c r="L280" s="106"/>
    </row>
    <row r="281" spans="1:12" ht="15.75" hidden="1" customHeight="1">
      <c r="A281" s="360" t="s">
        <v>54</v>
      </c>
      <c r="B281" s="322" t="s">
        <v>821</v>
      </c>
      <c r="C281" s="322"/>
      <c r="D281" s="322"/>
      <c r="E281" s="322"/>
      <c r="F281" s="322"/>
      <c r="G281" s="323"/>
      <c r="H281" s="322"/>
      <c r="I281" s="322">
        <v>12.726000000000001</v>
      </c>
      <c r="J281" s="322"/>
      <c r="K281" s="322"/>
      <c r="L281" s="106"/>
    </row>
    <row r="282" spans="1:12" ht="15.75" hidden="1" customHeight="1">
      <c r="A282" s="360" t="s">
        <v>54</v>
      </c>
      <c r="B282" s="322" t="s">
        <v>825</v>
      </c>
      <c r="C282" s="322"/>
      <c r="D282" s="322"/>
      <c r="E282" s="322"/>
      <c r="F282" s="322"/>
      <c r="G282" s="323"/>
      <c r="H282" s="322"/>
      <c r="I282" s="322">
        <v>11.077</v>
      </c>
      <c r="J282" s="322"/>
      <c r="K282" s="322"/>
      <c r="L282" s="106"/>
    </row>
    <row r="283" spans="1:12">
      <c r="A283" s="312">
        <v>16</v>
      </c>
      <c r="B283" s="313" t="s">
        <v>397</v>
      </c>
      <c r="C283" s="313"/>
      <c r="D283" s="313">
        <f t="shared" si="0"/>
        <v>340</v>
      </c>
      <c r="E283" s="313">
        <f>500-160</f>
        <v>340</v>
      </c>
      <c r="F283" s="313"/>
      <c r="G283" s="313">
        <f t="shared" si="2"/>
        <v>110</v>
      </c>
      <c r="H283" s="313">
        <f>H284+H285</f>
        <v>110</v>
      </c>
      <c r="I283" s="313"/>
      <c r="J283" s="313"/>
      <c r="K283" s="313">
        <f t="shared" si="3"/>
        <v>32.352941176470587</v>
      </c>
      <c r="L283" s="106"/>
    </row>
    <row r="284" spans="1:12" ht="15.75" hidden="1" customHeight="1">
      <c r="A284" s="330" t="s">
        <v>54</v>
      </c>
      <c r="B284" s="331" t="s">
        <v>774</v>
      </c>
      <c r="C284" s="331"/>
      <c r="D284" s="331"/>
      <c r="E284" s="331"/>
      <c r="F284" s="331"/>
      <c r="G284" s="331"/>
      <c r="H284" s="331">
        <v>65</v>
      </c>
      <c r="I284" s="331"/>
      <c r="J284" s="331"/>
      <c r="K284" s="331"/>
      <c r="L284" s="106"/>
    </row>
    <row r="285" spans="1:12" ht="15.75" hidden="1" customHeight="1">
      <c r="A285" s="319" t="s">
        <v>54</v>
      </c>
      <c r="B285" s="310" t="s">
        <v>777</v>
      </c>
      <c r="C285" s="310"/>
      <c r="D285" s="310"/>
      <c r="E285" s="310"/>
      <c r="F285" s="310"/>
      <c r="G285" s="310"/>
      <c r="H285" s="310">
        <v>45</v>
      </c>
      <c r="I285" s="310"/>
      <c r="J285" s="310"/>
      <c r="K285" s="310"/>
      <c r="L285" s="106"/>
    </row>
    <row r="286" spans="1:12" ht="31.5">
      <c r="A286" s="312">
        <v>17</v>
      </c>
      <c r="B286" s="313" t="s">
        <v>398</v>
      </c>
      <c r="C286" s="313"/>
      <c r="D286" s="313">
        <f t="shared" si="0"/>
        <v>300</v>
      </c>
      <c r="E286" s="313">
        <v>300</v>
      </c>
      <c r="F286" s="313"/>
      <c r="G286" s="313">
        <f t="shared" si="2"/>
        <v>97.2</v>
      </c>
      <c r="H286" s="313">
        <f>H287+H288+H290+H289</f>
        <v>97.2</v>
      </c>
      <c r="I286" s="313"/>
      <c r="J286" s="313"/>
      <c r="K286" s="313">
        <f t="shared" si="3"/>
        <v>32.4</v>
      </c>
      <c r="L286" s="106"/>
    </row>
    <row r="287" spans="1:12" ht="15.75" hidden="1" customHeight="1">
      <c r="A287" s="330" t="s">
        <v>54</v>
      </c>
      <c r="B287" s="331" t="s">
        <v>755</v>
      </c>
      <c r="C287" s="331"/>
      <c r="D287" s="331"/>
      <c r="E287" s="331"/>
      <c r="F287" s="331"/>
      <c r="G287" s="332"/>
      <c r="H287" s="331">
        <v>15</v>
      </c>
      <c r="I287" s="331"/>
      <c r="J287" s="331"/>
      <c r="K287" s="331"/>
      <c r="L287" s="106"/>
    </row>
    <row r="288" spans="1:12" ht="15.75" hidden="1" customHeight="1">
      <c r="A288" s="315" t="s">
        <v>54</v>
      </c>
      <c r="B288" s="309" t="s">
        <v>760</v>
      </c>
      <c r="C288" s="309"/>
      <c r="D288" s="309"/>
      <c r="E288" s="309"/>
      <c r="F288" s="309"/>
      <c r="G288" s="316"/>
      <c r="H288" s="309">
        <v>31.5</v>
      </c>
      <c r="I288" s="309"/>
      <c r="J288" s="309"/>
      <c r="K288" s="309"/>
      <c r="L288" s="106"/>
    </row>
    <row r="289" spans="1:12" ht="15.75" hidden="1" customHeight="1">
      <c r="A289" s="315" t="s">
        <v>54</v>
      </c>
      <c r="B289" s="309" t="s">
        <v>803</v>
      </c>
      <c r="C289" s="309"/>
      <c r="D289" s="309"/>
      <c r="E289" s="309"/>
      <c r="F289" s="309"/>
      <c r="G289" s="316"/>
      <c r="H289" s="309">
        <v>30.7</v>
      </c>
      <c r="I289" s="309"/>
      <c r="J289" s="309"/>
      <c r="K289" s="309"/>
      <c r="L289" s="106"/>
    </row>
    <row r="290" spans="1:12" ht="1.5" hidden="1" customHeight="1">
      <c r="A290" s="319" t="s">
        <v>210</v>
      </c>
      <c r="B290" s="310" t="s">
        <v>789</v>
      </c>
      <c r="C290" s="310"/>
      <c r="D290" s="310"/>
      <c r="E290" s="310"/>
      <c r="F290" s="310"/>
      <c r="G290" s="318"/>
      <c r="H290" s="310">
        <v>20</v>
      </c>
      <c r="I290" s="310"/>
      <c r="J290" s="310"/>
      <c r="K290" s="310"/>
      <c r="L290" s="106"/>
    </row>
    <row r="291" spans="1:12" ht="15.75" customHeight="1">
      <c r="A291" s="312">
        <v>18</v>
      </c>
      <c r="B291" s="313" t="s">
        <v>399</v>
      </c>
      <c r="C291" s="313"/>
      <c r="D291" s="313">
        <f>E291+F291</f>
        <v>5</v>
      </c>
      <c r="E291" s="313">
        <v>5</v>
      </c>
      <c r="F291" s="313"/>
      <c r="G291" s="313"/>
      <c r="H291" s="313"/>
      <c r="I291" s="313"/>
      <c r="J291" s="313"/>
      <c r="K291" s="313"/>
      <c r="L291" s="106"/>
    </row>
    <row r="292" spans="1:12" ht="15.75" hidden="1" customHeight="1">
      <c r="A292" s="312"/>
      <c r="B292" s="313"/>
      <c r="C292" s="313"/>
      <c r="D292" s="313"/>
      <c r="E292" s="313"/>
      <c r="F292" s="313"/>
      <c r="G292" s="314"/>
      <c r="H292" s="313"/>
      <c r="I292" s="313"/>
      <c r="J292" s="313"/>
      <c r="K292" s="313"/>
      <c r="L292" s="106"/>
    </row>
    <row r="293" spans="1:12" hidden="1">
      <c r="A293" s="312"/>
      <c r="B293" s="313"/>
      <c r="C293" s="313"/>
      <c r="D293" s="313"/>
      <c r="E293" s="313"/>
      <c r="F293" s="313"/>
      <c r="G293" s="314"/>
      <c r="H293" s="313"/>
      <c r="I293" s="313"/>
      <c r="J293" s="313"/>
      <c r="K293" s="313"/>
      <c r="L293" s="106"/>
    </row>
    <row r="294" spans="1:12" ht="15.75" customHeight="1">
      <c r="A294" s="312">
        <v>19</v>
      </c>
      <c r="B294" s="313" t="s">
        <v>400</v>
      </c>
      <c r="C294" s="313"/>
      <c r="D294" s="313">
        <f t="shared" si="0"/>
        <v>28.299999999999997</v>
      </c>
      <c r="E294" s="313">
        <f>150-121.7</f>
        <v>28.299999999999997</v>
      </c>
      <c r="F294" s="313"/>
      <c r="G294" s="313">
        <f t="shared" si="2"/>
        <v>13.3</v>
      </c>
      <c r="H294" s="313">
        <f>H295</f>
        <v>13.3</v>
      </c>
      <c r="I294" s="313"/>
      <c r="J294" s="313"/>
      <c r="K294" s="313">
        <f t="shared" si="3"/>
        <v>46.996466431095413</v>
      </c>
      <c r="L294" s="106"/>
    </row>
    <row r="295" spans="1:12" hidden="1">
      <c r="A295" s="312" t="s">
        <v>54</v>
      </c>
      <c r="B295" s="313" t="s">
        <v>749</v>
      </c>
      <c r="C295" s="313"/>
      <c r="D295" s="313"/>
      <c r="E295" s="313"/>
      <c r="F295" s="313"/>
      <c r="G295" s="313"/>
      <c r="H295" s="313">
        <v>13.3</v>
      </c>
      <c r="I295" s="313"/>
      <c r="J295" s="313"/>
      <c r="K295" s="313"/>
      <c r="L295" s="106"/>
    </row>
    <row r="296" spans="1:12" ht="15.75" customHeight="1">
      <c r="A296" s="417">
        <v>20</v>
      </c>
      <c r="B296" s="42" t="s">
        <v>401</v>
      </c>
      <c r="C296" s="42"/>
      <c r="D296" s="155">
        <f t="shared" si="0"/>
        <v>144.54900000000001</v>
      </c>
      <c r="E296" s="155">
        <v>144.54900000000001</v>
      </c>
      <c r="F296" s="155"/>
      <c r="G296" s="42">
        <f t="shared" si="2"/>
        <v>140.30500000000001</v>
      </c>
      <c r="H296" s="42">
        <f>H297+H298+H299</f>
        <v>140.30500000000001</v>
      </c>
      <c r="I296" s="42"/>
      <c r="J296" s="42"/>
      <c r="K296" s="42">
        <f t="shared" si="3"/>
        <v>97.063971386865347</v>
      </c>
      <c r="L296" s="106"/>
    </row>
    <row r="297" spans="1:12" ht="15.75" hidden="1" customHeight="1">
      <c r="A297" s="282" t="s">
        <v>54</v>
      </c>
      <c r="B297" s="117" t="s">
        <v>749</v>
      </c>
      <c r="C297" s="117"/>
      <c r="D297" s="117"/>
      <c r="E297" s="117"/>
      <c r="F297" s="117"/>
      <c r="G297" s="117"/>
      <c r="H297" s="117">
        <v>26.004999999999999</v>
      </c>
      <c r="I297" s="117"/>
      <c r="J297" s="117"/>
      <c r="K297" s="117"/>
      <c r="L297" s="106"/>
    </row>
    <row r="298" spans="1:12" ht="15.75" hidden="1" customHeight="1">
      <c r="A298" s="122" t="s">
        <v>54</v>
      </c>
      <c r="B298" s="84" t="s">
        <v>774</v>
      </c>
      <c r="C298" s="84"/>
      <c r="D298" s="84"/>
      <c r="E298" s="84"/>
      <c r="F298" s="84"/>
      <c r="G298" s="84"/>
      <c r="H298" s="84">
        <v>101.8</v>
      </c>
      <c r="I298" s="84"/>
      <c r="J298" s="84"/>
      <c r="K298" s="84"/>
      <c r="L298" s="106"/>
    </row>
    <row r="299" spans="1:12" hidden="1">
      <c r="A299" s="334" t="s">
        <v>54</v>
      </c>
      <c r="B299" s="335" t="s">
        <v>847</v>
      </c>
      <c r="C299" s="335"/>
      <c r="D299" s="335"/>
      <c r="E299" s="335"/>
      <c r="F299" s="335"/>
      <c r="G299" s="335"/>
      <c r="H299" s="335">
        <v>12.5</v>
      </c>
      <c r="I299" s="335"/>
      <c r="J299" s="335"/>
      <c r="K299" s="335"/>
      <c r="L299" s="106"/>
    </row>
    <row r="300" spans="1:12">
      <c r="A300" s="417">
        <v>21</v>
      </c>
      <c r="B300" s="42" t="s">
        <v>402</v>
      </c>
      <c r="C300" s="42"/>
      <c r="D300" s="42">
        <f t="shared" si="0"/>
        <v>500</v>
      </c>
      <c r="E300" s="42">
        <v>500</v>
      </c>
      <c r="F300" s="42"/>
      <c r="G300" s="42">
        <f t="shared" si="2"/>
        <v>0</v>
      </c>
      <c r="H300" s="42"/>
      <c r="I300" s="42"/>
      <c r="J300" s="42"/>
      <c r="K300" s="42">
        <f t="shared" si="3"/>
        <v>0</v>
      </c>
      <c r="L300" s="106"/>
    </row>
    <row r="301" spans="1:12" ht="15.75" customHeight="1">
      <c r="A301" s="417">
        <v>22</v>
      </c>
      <c r="B301" s="42" t="s">
        <v>403</v>
      </c>
      <c r="C301" s="42"/>
      <c r="D301" s="42">
        <f t="shared" si="0"/>
        <v>400</v>
      </c>
      <c r="E301" s="42">
        <v>400</v>
      </c>
      <c r="F301" s="42"/>
      <c r="G301" s="42">
        <f t="shared" si="2"/>
        <v>360</v>
      </c>
      <c r="H301" s="42">
        <f>SUM(H302:H305)</f>
        <v>360</v>
      </c>
      <c r="I301" s="42"/>
      <c r="J301" s="42"/>
      <c r="K301" s="42">
        <f t="shared" si="3"/>
        <v>90</v>
      </c>
      <c r="L301" s="106"/>
    </row>
    <row r="302" spans="1:12" ht="15.75" hidden="1" customHeight="1">
      <c r="A302" s="282" t="s">
        <v>54</v>
      </c>
      <c r="B302" s="117" t="s">
        <v>774</v>
      </c>
      <c r="C302" s="117"/>
      <c r="D302" s="117"/>
      <c r="E302" s="117"/>
      <c r="F302" s="117"/>
      <c r="G302" s="333"/>
      <c r="H302" s="117">
        <v>294.2</v>
      </c>
      <c r="I302" s="117"/>
      <c r="J302" s="117"/>
      <c r="K302" s="117"/>
      <c r="L302" s="106"/>
    </row>
    <row r="303" spans="1:12" ht="15.75" hidden="1" customHeight="1">
      <c r="A303" s="294" t="s">
        <v>54</v>
      </c>
      <c r="B303" s="295" t="s">
        <v>789</v>
      </c>
      <c r="C303" s="295"/>
      <c r="D303" s="295"/>
      <c r="E303" s="295"/>
      <c r="F303" s="295"/>
      <c r="G303" s="363"/>
      <c r="H303" s="295">
        <v>35</v>
      </c>
      <c r="I303" s="295"/>
      <c r="J303" s="295"/>
      <c r="K303" s="295"/>
      <c r="L303" s="106"/>
    </row>
    <row r="304" spans="1:12" ht="15.75" hidden="1" customHeight="1">
      <c r="A304" s="122" t="s">
        <v>54</v>
      </c>
      <c r="B304" s="84" t="s">
        <v>794</v>
      </c>
      <c r="C304" s="84"/>
      <c r="D304" s="84"/>
      <c r="E304" s="84"/>
      <c r="F304" s="84"/>
      <c r="G304" s="298"/>
      <c r="H304" s="84">
        <v>19.3</v>
      </c>
      <c r="I304" s="84"/>
      <c r="J304" s="84"/>
      <c r="K304" s="84"/>
      <c r="L304" s="106"/>
    </row>
    <row r="305" spans="1:12" hidden="1">
      <c r="A305" s="334"/>
      <c r="B305" s="335" t="s">
        <v>797</v>
      </c>
      <c r="C305" s="335"/>
      <c r="D305" s="335"/>
      <c r="E305" s="335"/>
      <c r="F305" s="335"/>
      <c r="G305" s="364"/>
      <c r="H305" s="335">
        <v>11.5</v>
      </c>
      <c r="I305" s="335"/>
      <c r="J305" s="335"/>
      <c r="K305" s="335"/>
      <c r="L305" s="106"/>
    </row>
    <row r="306" spans="1:12" ht="15.75" customHeight="1">
      <c r="A306" s="417">
        <v>23</v>
      </c>
      <c r="B306" s="42" t="s">
        <v>404</v>
      </c>
      <c r="C306" s="42"/>
      <c r="D306" s="42">
        <f t="shared" si="0"/>
        <v>200</v>
      </c>
      <c r="E306" s="42">
        <v>200</v>
      </c>
      <c r="F306" s="42"/>
      <c r="G306" s="42">
        <f t="shared" si="2"/>
        <v>42</v>
      </c>
      <c r="H306" s="313">
        <f>H307</f>
        <v>42</v>
      </c>
      <c r="I306" s="42"/>
      <c r="J306" s="42"/>
      <c r="K306" s="42">
        <f t="shared" si="3"/>
        <v>21</v>
      </c>
      <c r="L306" s="106"/>
    </row>
    <row r="307" spans="1:12" hidden="1">
      <c r="A307" s="417" t="s">
        <v>54</v>
      </c>
      <c r="B307" s="42" t="s">
        <v>774</v>
      </c>
      <c r="C307" s="42"/>
      <c r="D307" s="42"/>
      <c r="E307" s="42"/>
      <c r="F307" s="42"/>
      <c r="G307" s="42"/>
      <c r="H307" s="42">
        <v>42</v>
      </c>
      <c r="I307" s="42"/>
      <c r="J307" s="42"/>
      <c r="K307" s="42"/>
      <c r="L307" s="106"/>
    </row>
    <row r="308" spans="1:12" ht="15.75" customHeight="1">
      <c r="A308" s="417">
        <v>24</v>
      </c>
      <c r="B308" s="42" t="s">
        <v>405</v>
      </c>
      <c r="C308" s="42"/>
      <c r="D308" s="42">
        <f t="shared" si="0"/>
        <v>30</v>
      </c>
      <c r="E308" s="42">
        <v>30</v>
      </c>
      <c r="F308" s="42"/>
      <c r="G308" s="42">
        <f t="shared" si="2"/>
        <v>27</v>
      </c>
      <c r="H308" s="42">
        <f>H309</f>
        <v>27</v>
      </c>
      <c r="I308" s="42"/>
      <c r="J308" s="42"/>
      <c r="K308" s="42">
        <f t="shared" si="3"/>
        <v>90</v>
      </c>
      <c r="L308" s="106"/>
    </row>
    <row r="309" spans="1:12" hidden="1">
      <c r="A309" s="417" t="s">
        <v>54</v>
      </c>
      <c r="B309" s="42" t="s">
        <v>841</v>
      </c>
      <c r="C309" s="42"/>
      <c r="D309" s="42"/>
      <c r="E309" s="42"/>
      <c r="F309" s="42"/>
      <c r="G309" s="42"/>
      <c r="H309" s="42">
        <v>27</v>
      </c>
      <c r="I309" s="42"/>
      <c r="J309" s="42"/>
      <c r="K309" s="42"/>
      <c r="L309" s="106"/>
    </row>
    <row r="310" spans="1:12" ht="15.75" customHeight="1">
      <c r="A310" s="417">
        <v>25</v>
      </c>
      <c r="B310" s="42" t="s">
        <v>406</v>
      </c>
      <c r="C310" s="42">
        <v>3760</v>
      </c>
      <c r="D310" s="42">
        <f t="shared" si="0"/>
        <v>3765.8029999999999</v>
      </c>
      <c r="E310" s="42">
        <v>3241</v>
      </c>
      <c r="F310" s="42">
        <v>524.803</v>
      </c>
      <c r="G310" s="42">
        <f t="shared" si="2"/>
        <v>3765.3287999999998</v>
      </c>
      <c r="H310" s="313">
        <f>SUM(H311:H313)+ SUM(H315:H351)</f>
        <v>2960.7397999999998</v>
      </c>
      <c r="I310" s="313">
        <f>SUM(I311:I313)+ SUM(I315:I352)</f>
        <v>804.58899999999994</v>
      </c>
      <c r="J310" s="42"/>
      <c r="K310" s="42">
        <f t="shared" si="3"/>
        <v>99.98740773216231</v>
      </c>
      <c r="L310" s="106"/>
    </row>
    <row r="311" spans="1:12" ht="15.75" hidden="1" customHeight="1">
      <c r="A311" s="109" t="s">
        <v>440</v>
      </c>
      <c r="B311" s="62" t="s">
        <v>710</v>
      </c>
      <c r="C311" s="62"/>
      <c r="D311" s="62"/>
      <c r="E311" s="62"/>
      <c r="F311" s="62"/>
      <c r="G311" s="62"/>
      <c r="H311" s="62">
        <v>45</v>
      </c>
      <c r="I311" s="62"/>
      <c r="J311" s="62"/>
      <c r="K311" s="62"/>
      <c r="L311" s="106"/>
    </row>
    <row r="312" spans="1:12" ht="15.75" hidden="1" customHeight="1">
      <c r="A312" s="294" t="s">
        <v>54</v>
      </c>
      <c r="B312" s="295" t="s">
        <v>714</v>
      </c>
      <c r="C312" s="295"/>
      <c r="D312" s="295"/>
      <c r="E312" s="295"/>
      <c r="F312" s="295"/>
      <c r="G312" s="295"/>
      <c r="H312" s="295">
        <v>57.666800000000002</v>
      </c>
      <c r="I312" s="295"/>
      <c r="J312" s="295"/>
      <c r="K312" s="295"/>
      <c r="L312" s="106"/>
    </row>
    <row r="313" spans="1:12" ht="15.75" hidden="1" customHeight="1">
      <c r="A313" s="294" t="s">
        <v>54</v>
      </c>
      <c r="B313" s="295" t="s">
        <v>741</v>
      </c>
      <c r="C313" s="295"/>
      <c r="D313" s="295"/>
      <c r="E313" s="295"/>
      <c r="F313" s="295"/>
      <c r="G313" s="295"/>
      <c r="H313" s="295">
        <f>H314</f>
        <v>1248.6410000000001</v>
      </c>
      <c r="I313" s="295"/>
      <c r="J313" s="295"/>
      <c r="K313" s="295"/>
      <c r="L313" s="106"/>
    </row>
    <row r="314" spans="1:12" ht="15.75" hidden="1" customHeight="1">
      <c r="A314" s="294" t="s">
        <v>442</v>
      </c>
      <c r="B314" s="295" t="s">
        <v>742</v>
      </c>
      <c r="C314" s="295"/>
      <c r="D314" s="295"/>
      <c r="E314" s="295"/>
      <c r="F314" s="295"/>
      <c r="G314" s="295"/>
      <c r="H314" s="295">
        <v>1248.6410000000001</v>
      </c>
      <c r="I314" s="295"/>
      <c r="J314" s="295"/>
      <c r="K314" s="295"/>
      <c r="L314" s="106"/>
    </row>
    <row r="315" spans="1:12" ht="15.75" hidden="1" customHeight="1">
      <c r="A315" s="294" t="s">
        <v>54</v>
      </c>
      <c r="B315" s="295" t="s">
        <v>748</v>
      </c>
      <c r="C315" s="295"/>
      <c r="D315" s="295"/>
      <c r="E315" s="295"/>
      <c r="F315" s="295"/>
      <c r="G315" s="295"/>
      <c r="H315" s="295">
        <v>12.45</v>
      </c>
      <c r="I315" s="295"/>
      <c r="J315" s="295"/>
      <c r="K315" s="295"/>
      <c r="L315" s="106"/>
    </row>
    <row r="316" spans="1:12" ht="15.75" hidden="1" customHeight="1">
      <c r="A316" s="294" t="s">
        <v>54</v>
      </c>
      <c r="B316" s="295" t="s">
        <v>760</v>
      </c>
      <c r="C316" s="295"/>
      <c r="D316" s="295"/>
      <c r="E316" s="295"/>
      <c r="F316" s="295"/>
      <c r="G316" s="295"/>
      <c r="H316" s="295">
        <v>77.742999999999995</v>
      </c>
      <c r="I316" s="295"/>
      <c r="J316" s="295"/>
      <c r="K316" s="295"/>
      <c r="L316" s="106"/>
    </row>
    <row r="317" spans="1:12" ht="15.75" hidden="1" customHeight="1">
      <c r="A317" s="294" t="s">
        <v>54</v>
      </c>
      <c r="B317" s="295" t="s">
        <v>770</v>
      </c>
      <c r="C317" s="295"/>
      <c r="D317" s="295"/>
      <c r="E317" s="295"/>
      <c r="F317" s="295"/>
      <c r="G317" s="295"/>
      <c r="H317" s="295">
        <v>38.470999999999997</v>
      </c>
      <c r="I317" s="295"/>
      <c r="J317" s="295"/>
      <c r="K317" s="295"/>
      <c r="L317" s="106"/>
    </row>
    <row r="318" spans="1:12" ht="15.75" hidden="1" customHeight="1">
      <c r="A318" s="294" t="s">
        <v>54</v>
      </c>
      <c r="B318" s="295" t="s">
        <v>771</v>
      </c>
      <c r="C318" s="295"/>
      <c r="D318" s="295"/>
      <c r="E318" s="295"/>
      <c r="F318" s="295"/>
      <c r="G318" s="295"/>
      <c r="H318" s="295">
        <v>25.797999999999998</v>
      </c>
      <c r="I318" s="295"/>
      <c r="J318" s="295"/>
      <c r="K318" s="295"/>
      <c r="L318" s="106"/>
    </row>
    <row r="319" spans="1:12" ht="15.75" hidden="1" customHeight="1">
      <c r="A319" s="294" t="s">
        <v>54</v>
      </c>
      <c r="B319" s="295" t="s">
        <v>773</v>
      </c>
      <c r="C319" s="295"/>
      <c r="D319" s="295"/>
      <c r="E319" s="295"/>
      <c r="F319" s="295"/>
      <c r="G319" s="295"/>
      <c r="H319" s="295">
        <v>73</v>
      </c>
      <c r="I319" s="295"/>
      <c r="J319" s="295"/>
      <c r="K319" s="295"/>
      <c r="L319" s="106"/>
    </row>
    <row r="320" spans="1:12" ht="15.75" hidden="1" customHeight="1">
      <c r="A320" s="294" t="s">
        <v>54</v>
      </c>
      <c r="B320" s="295" t="s">
        <v>774</v>
      </c>
      <c r="C320" s="295"/>
      <c r="D320" s="295"/>
      <c r="E320" s="295"/>
      <c r="F320" s="295"/>
      <c r="G320" s="295"/>
      <c r="H320" s="295">
        <v>225.25</v>
      </c>
      <c r="I320" s="295"/>
      <c r="J320" s="295"/>
      <c r="K320" s="295"/>
      <c r="L320" s="106"/>
    </row>
    <row r="321" spans="1:12" ht="15.75" hidden="1" customHeight="1">
      <c r="A321" s="294" t="s">
        <v>54</v>
      </c>
      <c r="B321" s="295" t="s">
        <v>777</v>
      </c>
      <c r="C321" s="295"/>
      <c r="D321" s="295"/>
      <c r="E321" s="295"/>
      <c r="F321" s="295"/>
      <c r="G321" s="295"/>
      <c r="H321" s="295">
        <v>73.650000000000006</v>
      </c>
      <c r="I321" s="295"/>
      <c r="J321" s="295"/>
      <c r="K321" s="295"/>
      <c r="L321" s="106"/>
    </row>
    <row r="322" spans="1:12" ht="15.75" hidden="1" customHeight="1">
      <c r="A322" s="294" t="s">
        <v>54</v>
      </c>
      <c r="B322" s="295" t="s">
        <v>778</v>
      </c>
      <c r="C322" s="295"/>
      <c r="D322" s="295"/>
      <c r="E322" s="295"/>
      <c r="F322" s="295"/>
      <c r="G322" s="295"/>
      <c r="H322" s="295">
        <v>81.8</v>
      </c>
      <c r="I322" s="295"/>
      <c r="J322" s="295"/>
      <c r="K322" s="295"/>
      <c r="L322" s="106"/>
    </row>
    <row r="323" spans="1:12" ht="15.75" hidden="1" customHeight="1">
      <c r="A323" s="294" t="s">
        <v>54</v>
      </c>
      <c r="B323" s="295" t="s">
        <v>779</v>
      </c>
      <c r="C323" s="295"/>
      <c r="D323" s="295"/>
      <c r="E323" s="295"/>
      <c r="F323" s="295"/>
      <c r="G323" s="295"/>
      <c r="H323" s="295">
        <v>59.2</v>
      </c>
      <c r="I323" s="295"/>
      <c r="J323" s="295"/>
      <c r="K323" s="295"/>
      <c r="L323" s="106"/>
    </row>
    <row r="324" spans="1:12" ht="15.75" hidden="1" customHeight="1">
      <c r="A324" s="294" t="s">
        <v>54</v>
      </c>
      <c r="B324" s="295" t="s">
        <v>781</v>
      </c>
      <c r="C324" s="295"/>
      <c r="D324" s="295"/>
      <c r="E324" s="295"/>
      <c r="F324" s="295"/>
      <c r="G324" s="295"/>
      <c r="H324" s="295">
        <v>4.9000000000000004</v>
      </c>
      <c r="I324" s="295"/>
      <c r="J324" s="295"/>
      <c r="K324" s="295"/>
      <c r="L324" s="106"/>
    </row>
    <row r="325" spans="1:12" ht="15.75" hidden="1" customHeight="1">
      <c r="A325" s="294" t="s">
        <v>54</v>
      </c>
      <c r="B325" s="295" t="s">
        <v>782</v>
      </c>
      <c r="C325" s="295"/>
      <c r="D325" s="295"/>
      <c r="E325" s="295"/>
      <c r="F325" s="295"/>
      <c r="G325" s="295"/>
      <c r="H325" s="295">
        <v>30.5</v>
      </c>
      <c r="I325" s="295"/>
      <c r="J325" s="295"/>
      <c r="K325" s="295"/>
      <c r="L325" s="106"/>
    </row>
    <row r="326" spans="1:12" ht="15.75" hidden="1" customHeight="1">
      <c r="A326" s="294" t="s">
        <v>54</v>
      </c>
      <c r="B326" s="295" t="s">
        <v>785</v>
      </c>
      <c r="C326" s="295"/>
      <c r="D326" s="295"/>
      <c r="E326" s="295"/>
      <c r="F326" s="295"/>
      <c r="G326" s="295"/>
      <c r="H326" s="295">
        <v>28.15</v>
      </c>
      <c r="I326" s="295"/>
      <c r="J326" s="295"/>
      <c r="K326" s="295"/>
      <c r="L326" s="106"/>
    </row>
    <row r="327" spans="1:12" ht="15.75" hidden="1" customHeight="1">
      <c r="A327" s="294" t="s">
        <v>54</v>
      </c>
      <c r="B327" s="295" t="s">
        <v>794</v>
      </c>
      <c r="C327" s="295"/>
      <c r="D327" s="295"/>
      <c r="E327" s="295"/>
      <c r="F327" s="295"/>
      <c r="G327" s="295"/>
      <c r="H327" s="295">
        <v>63.1</v>
      </c>
      <c r="I327" s="295"/>
      <c r="J327" s="295"/>
      <c r="K327" s="295"/>
      <c r="L327" s="106"/>
    </row>
    <row r="328" spans="1:12" ht="15.75" hidden="1" customHeight="1">
      <c r="A328" s="294" t="s">
        <v>54</v>
      </c>
      <c r="B328" s="295" t="s">
        <v>796</v>
      </c>
      <c r="C328" s="295"/>
      <c r="D328" s="295"/>
      <c r="E328" s="295"/>
      <c r="F328" s="295"/>
      <c r="G328" s="295"/>
      <c r="H328" s="295">
        <v>199.76</v>
      </c>
      <c r="I328" s="295"/>
      <c r="J328" s="295"/>
      <c r="K328" s="295"/>
      <c r="L328" s="106"/>
    </row>
    <row r="329" spans="1:12" ht="15.75" hidden="1" customHeight="1">
      <c r="A329" s="294" t="s">
        <v>54</v>
      </c>
      <c r="B329" s="295" t="s">
        <v>804</v>
      </c>
      <c r="C329" s="295"/>
      <c r="D329" s="295"/>
      <c r="E329" s="295"/>
      <c r="F329" s="295"/>
      <c r="G329" s="295"/>
      <c r="H329" s="295"/>
      <c r="I329" s="295"/>
      <c r="J329" s="295"/>
      <c r="K329" s="295"/>
      <c r="L329" s="106"/>
    </row>
    <row r="330" spans="1:12" ht="15.75" hidden="1" customHeight="1">
      <c r="A330" s="294" t="s">
        <v>54</v>
      </c>
      <c r="B330" s="295" t="s">
        <v>817</v>
      </c>
      <c r="C330" s="295"/>
      <c r="D330" s="295"/>
      <c r="E330" s="295"/>
      <c r="F330" s="295"/>
      <c r="G330" s="295"/>
      <c r="H330" s="295">
        <v>11</v>
      </c>
      <c r="I330" s="295"/>
      <c r="J330" s="295"/>
      <c r="K330" s="295"/>
      <c r="L330" s="106"/>
    </row>
    <row r="331" spans="1:12" ht="15.75" hidden="1" customHeight="1">
      <c r="A331" s="294" t="s">
        <v>54</v>
      </c>
      <c r="B331" s="295" t="s">
        <v>806</v>
      </c>
      <c r="C331" s="295"/>
      <c r="D331" s="295"/>
      <c r="E331" s="295"/>
      <c r="F331" s="295"/>
      <c r="G331" s="295"/>
      <c r="H331" s="295">
        <v>1.595</v>
      </c>
      <c r="I331" s="295"/>
      <c r="J331" s="295"/>
      <c r="K331" s="295"/>
      <c r="L331" s="106"/>
    </row>
    <row r="332" spans="1:12" ht="15.75" hidden="1" customHeight="1">
      <c r="A332" s="294" t="s">
        <v>54</v>
      </c>
      <c r="B332" s="295" t="s">
        <v>807</v>
      </c>
      <c r="C332" s="295"/>
      <c r="D332" s="295"/>
      <c r="E332" s="295"/>
      <c r="F332" s="295"/>
      <c r="G332" s="295"/>
      <c r="H332" s="295">
        <v>5.5949999999999998</v>
      </c>
      <c r="I332" s="295"/>
      <c r="J332" s="295"/>
      <c r="K332" s="295"/>
      <c r="L332" s="106"/>
    </row>
    <row r="333" spans="1:12" ht="15.75" hidden="1" customHeight="1">
      <c r="A333" s="294" t="s">
        <v>54</v>
      </c>
      <c r="B333" s="295" t="s">
        <v>812</v>
      </c>
      <c r="C333" s="295"/>
      <c r="D333" s="295"/>
      <c r="E333" s="295"/>
      <c r="F333" s="295"/>
      <c r="G333" s="295"/>
      <c r="H333" s="295">
        <v>12.5</v>
      </c>
      <c r="I333" s="295"/>
      <c r="J333" s="295"/>
      <c r="K333" s="295"/>
      <c r="L333" s="106"/>
    </row>
    <row r="334" spans="1:12" ht="15.75" hidden="1" customHeight="1">
      <c r="A334" s="294" t="s">
        <v>54</v>
      </c>
      <c r="B334" s="295" t="s">
        <v>827</v>
      </c>
      <c r="C334" s="295"/>
      <c r="D334" s="295"/>
      <c r="E334" s="295"/>
      <c r="F334" s="295"/>
      <c r="G334" s="295"/>
      <c r="H334" s="295">
        <v>30</v>
      </c>
      <c r="I334" s="295"/>
      <c r="J334" s="295"/>
      <c r="K334" s="295"/>
      <c r="L334" s="106"/>
    </row>
    <row r="335" spans="1:12" ht="15.75" hidden="1" customHeight="1">
      <c r="A335" s="294" t="s">
        <v>54</v>
      </c>
      <c r="B335" s="295" t="s">
        <v>829</v>
      </c>
      <c r="C335" s="295"/>
      <c r="D335" s="295"/>
      <c r="E335" s="295"/>
      <c r="F335" s="295"/>
      <c r="G335" s="295"/>
      <c r="H335" s="295">
        <v>15.654999999999999</v>
      </c>
      <c r="I335" s="295"/>
      <c r="J335" s="295"/>
      <c r="K335" s="295"/>
      <c r="L335" s="106"/>
    </row>
    <row r="336" spans="1:12" ht="15.75" hidden="1" customHeight="1">
      <c r="A336" s="294" t="s">
        <v>54</v>
      </c>
      <c r="B336" s="295" t="s">
        <v>830</v>
      </c>
      <c r="C336" s="295"/>
      <c r="D336" s="295"/>
      <c r="E336" s="295"/>
      <c r="F336" s="295"/>
      <c r="G336" s="295"/>
      <c r="H336" s="295">
        <v>42.395000000000003</v>
      </c>
      <c r="I336" s="295"/>
      <c r="J336" s="295"/>
      <c r="K336" s="295"/>
      <c r="L336" s="106"/>
    </row>
    <row r="337" spans="1:12" ht="15.75" hidden="1" customHeight="1">
      <c r="A337" s="294" t="s">
        <v>54</v>
      </c>
      <c r="B337" s="295" t="s">
        <v>843</v>
      </c>
      <c r="C337" s="295"/>
      <c r="D337" s="295"/>
      <c r="E337" s="295"/>
      <c r="F337" s="295"/>
      <c r="G337" s="295"/>
      <c r="H337" s="295">
        <v>35</v>
      </c>
      <c r="I337" s="295"/>
      <c r="J337" s="295"/>
      <c r="K337" s="295"/>
      <c r="L337" s="106"/>
    </row>
    <row r="338" spans="1:12" ht="15.75" hidden="1" customHeight="1">
      <c r="A338" s="294" t="s">
        <v>54</v>
      </c>
      <c r="B338" s="295" t="s">
        <v>836</v>
      </c>
      <c r="C338" s="295"/>
      <c r="D338" s="295"/>
      <c r="E338" s="295"/>
      <c r="F338" s="295"/>
      <c r="G338" s="295"/>
      <c r="H338" s="295">
        <v>10</v>
      </c>
      <c r="I338" s="295"/>
      <c r="J338" s="295"/>
      <c r="K338" s="295"/>
      <c r="L338" s="106"/>
    </row>
    <row r="339" spans="1:12" ht="15.75" hidden="1" customHeight="1">
      <c r="A339" s="294" t="s">
        <v>54</v>
      </c>
      <c r="B339" s="295" t="s">
        <v>845</v>
      </c>
      <c r="C339" s="295"/>
      <c r="D339" s="295"/>
      <c r="E339" s="295"/>
      <c r="F339" s="295"/>
      <c r="G339" s="295"/>
      <c r="H339" s="295">
        <v>25</v>
      </c>
      <c r="I339" s="295"/>
      <c r="J339" s="295"/>
      <c r="K339" s="295"/>
      <c r="L339" s="106"/>
    </row>
    <row r="340" spans="1:12" ht="15.75" hidden="1" customHeight="1">
      <c r="A340" s="294" t="s">
        <v>54</v>
      </c>
      <c r="B340" s="295" t="s">
        <v>847</v>
      </c>
      <c r="C340" s="295"/>
      <c r="D340" s="295"/>
      <c r="E340" s="295"/>
      <c r="F340" s="295"/>
      <c r="G340" s="295"/>
      <c r="H340" s="295">
        <v>4.5999999999999996</v>
      </c>
      <c r="I340" s="295"/>
      <c r="J340" s="295"/>
      <c r="K340" s="295"/>
      <c r="L340" s="106"/>
    </row>
    <row r="341" spans="1:12" ht="15.75" hidden="1" customHeight="1">
      <c r="A341" s="294" t="s">
        <v>54</v>
      </c>
      <c r="B341" s="295" t="s">
        <v>841</v>
      </c>
      <c r="C341" s="295"/>
      <c r="D341" s="295"/>
      <c r="E341" s="295"/>
      <c r="F341" s="295"/>
      <c r="G341" s="295"/>
      <c r="H341" s="295">
        <v>37.6</v>
      </c>
      <c r="I341" s="295"/>
      <c r="J341" s="295"/>
      <c r="K341" s="295"/>
      <c r="L341" s="106"/>
    </row>
    <row r="342" spans="1:12" ht="15.75" hidden="1" customHeight="1">
      <c r="A342" s="294" t="s">
        <v>54</v>
      </c>
      <c r="B342" s="295" t="s">
        <v>850</v>
      </c>
      <c r="C342" s="295"/>
      <c r="D342" s="295"/>
      <c r="E342" s="295"/>
      <c r="F342" s="295"/>
      <c r="G342" s="295"/>
      <c r="H342" s="295">
        <v>25</v>
      </c>
      <c r="I342" s="295"/>
      <c r="J342" s="295"/>
      <c r="K342" s="295"/>
      <c r="L342" s="106"/>
    </row>
    <row r="343" spans="1:12" ht="15.75" hidden="1" customHeight="1">
      <c r="A343" s="294" t="s">
        <v>54</v>
      </c>
      <c r="B343" s="295" t="s">
        <v>853</v>
      </c>
      <c r="C343" s="295"/>
      <c r="D343" s="295"/>
      <c r="E343" s="295"/>
      <c r="F343" s="295"/>
      <c r="G343" s="295"/>
      <c r="H343" s="295">
        <v>100</v>
      </c>
      <c r="I343" s="295"/>
      <c r="J343" s="295"/>
      <c r="K343" s="295"/>
      <c r="L343" s="106"/>
    </row>
    <row r="344" spans="1:12" ht="15.75" hidden="1" customHeight="1">
      <c r="A344" s="294" t="s">
        <v>54</v>
      </c>
      <c r="B344" s="295" t="s">
        <v>855</v>
      </c>
      <c r="C344" s="295"/>
      <c r="D344" s="295"/>
      <c r="E344" s="295"/>
      <c r="F344" s="295"/>
      <c r="G344" s="295"/>
      <c r="H344" s="295">
        <v>165.67</v>
      </c>
      <c r="I344" s="295"/>
      <c r="J344" s="295"/>
      <c r="K344" s="295"/>
      <c r="L344" s="106"/>
    </row>
    <row r="345" spans="1:12" ht="15.75" hidden="1" customHeight="1">
      <c r="A345" s="294" t="s">
        <v>54</v>
      </c>
      <c r="B345" s="295" t="s">
        <v>858</v>
      </c>
      <c r="C345" s="295"/>
      <c r="D345" s="295"/>
      <c r="E345" s="295"/>
      <c r="F345" s="295"/>
      <c r="G345" s="295"/>
      <c r="H345" s="295">
        <v>94.05</v>
      </c>
      <c r="I345" s="295"/>
      <c r="J345" s="295"/>
      <c r="K345" s="295"/>
      <c r="L345" s="106"/>
    </row>
    <row r="346" spans="1:12" ht="15.75" hidden="1" customHeight="1">
      <c r="A346" s="294" t="s">
        <v>54</v>
      </c>
      <c r="B346" s="336" t="s">
        <v>860</v>
      </c>
      <c r="C346" s="295"/>
      <c r="D346" s="295"/>
      <c r="E346" s="295"/>
      <c r="F346" s="295"/>
      <c r="G346" s="295"/>
      <c r="H346" s="295"/>
      <c r="I346" s="295">
        <v>93.6</v>
      </c>
      <c r="J346" s="295"/>
      <c r="K346" s="295"/>
      <c r="L346" s="106"/>
    </row>
    <row r="347" spans="1:12" ht="15.75" hidden="1" customHeight="1">
      <c r="A347" s="294" t="s">
        <v>54</v>
      </c>
      <c r="B347" s="336" t="s">
        <v>861</v>
      </c>
      <c r="C347" s="295"/>
      <c r="D347" s="295"/>
      <c r="E347" s="295"/>
      <c r="F347" s="295"/>
      <c r="G347" s="295"/>
      <c r="H347" s="295"/>
      <c r="I347" s="295">
        <v>31.8</v>
      </c>
      <c r="J347" s="295"/>
      <c r="K347" s="295"/>
      <c r="L347" s="106"/>
    </row>
    <row r="348" spans="1:12" ht="15.75" hidden="1" customHeight="1">
      <c r="A348" s="294" t="s">
        <v>54</v>
      </c>
      <c r="B348" s="336" t="s">
        <v>862</v>
      </c>
      <c r="C348" s="295"/>
      <c r="D348" s="295"/>
      <c r="E348" s="295"/>
      <c r="F348" s="295"/>
      <c r="G348" s="295"/>
      <c r="H348" s="295"/>
      <c r="I348" s="295">
        <v>31.8</v>
      </c>
      <c r="J348" s="295"/>
      <c r="K348" s="295"/>
      <c r="L348" s="106"/>
    </row>
    <row r="349" spans="1:12" ht="15.75" hidden="1" customHeight="1">
      <c r="A349" s="294" t="s">
        <v>54</v>
      </c>
      <c r="B349" s="336" t="s">
        <v>863</v>
      </c>
      <c r="C349" s="295"/>
      <c r="D349" s="295"/>
      <c r="E349" s="295"/>
      <c r="F349" s="295"/>
      <c r="G349" s="295"/>
      <c r="H349" s="295"/>
      <c r="I349" s="295">
        <v>80.186000000000007</v>
      </c>
      <c r="J349" s="295"/>
      <c r="K349" s="295"/>
      <c r="L349" s="106"/>
    </row>
    <row r="350" spans="1:12" ht="15.75" hidden="1" customHeight="1">
      <c r="A350" s="294" t="s">
        <v>54</v>
      </c>
      <c r="B350" s="336" t="s">
        <v>864</v>
      </c>
      <c r="C350" s="295"/>
      <c r="D350" s="295"/>
      <c r="E350" s="295"/>
      <c r="F350" s="295"/>
      <c r="G350" s="295"/>
      <c r="H350" s="295"/>
      <c r="I350" s="295">
        <v>34.4</v>
      </c>
      <c r="J350" s="295"/>
      <c r="K350" s="295"/>
      <c r="L350" s="106"/>
    </row>
    <row r="351" spans="1:12" ht="15.75" hidden="1" customHeight="1">
      <c r="A351" s="294" t="s">
        <v>54</v>
      </c>
      <c r="B351" s="336" t="s">
        <v>865</v>
      </c>
      <c r="C351" s="295"/>
      <c r="D351" s="295"/>
      <c r="E351" s="295"/>
      <c r="F351" s="295"/>
      <c r="G351" s="295"/>
      <c r="H351" s="295"/>
      <c r="I351" s="295">
        <v>8</v>
      </c>
      <c r="J351" s="295"/>
      <c r="K351" s="295"/>
      <c r="L351" s="106"/>
    </row>
    <row r="352" spans="1:12" s="5" customFormat="1" hidden="1">
      <c r="A352" s="294" t="s">
        <v>54</v>
      </c>
      <c r="B352" s="337" t="s">
        <v>904</v>
      </c>
      <c r="C352" s="84"/>
      <c r="D352" s="84"/>
      <c r="E352" s="84"/>
      <c r="F352" s="84"/>
      <c r="G352" s="84"/>
      <c r="H352" s="84"/>
      <c r="I352" s="84">
        <v>524.803</v>
      </c>
      <c r="J352" s="84"/>
      <c r="K352" s="84"/>
      <c r="L352" s="113"/>
    </row>
    <row r="353" spans="1:13" s="5" customFormat="1">
      <c r="A353" s="416" t="s">
        <v>78</v>
      </c>
      <c r="B353" s="110" t="s">
        <v>117</v>
      </c>
      <c r="C353" s="110"/>
      <c r="D353" s="110">
        <f t="shared" si="0"/>
        <v>0</v>
      </c>
      <c r="E353" s="110"/>
      <c r="F353" s="110"/>
      <c r="G353" s="110">
        <f t="shared" si="2"/>
        <v>63415.644072000003</v>
      </c>
      <c r="H353" s="110">
        <v>61115.679188000002</v>
      </c>
      <c r="I353" s="110">
        <v>2299.964884</v>
      </c>
      <c r="J353" s="110"/>
      <c r="K353" s="110"/>
      <c r="L353" s="289"/>
    </row>
    <row r="354" spans="1:13" s="5" customFormat="1">
      <c r="A354" s="416" t="s">
        <v>79</v>
      </c>
      <c r="B354" s="110" t="s">
        <v>118</v>
      </c>
      <c r="C354" s="110">
        <f>C355</f>
        <v>25612</v>
      </c>
      <c r="D354" s="110">
        <f t="shared" si="0"/>
        <v>25612</v>
      </c>
      <c r="E354" s="110">
        <f>E355+E356</f>
        <v>25612</v>
      </c>
      <c r="F354" s="110"/>
      <c r="G354" s="110">
        <f t="shared" si="2"/>
        <v>86387.804700000008</v>
      </c>
      <c r="H354" s="110">
        <f>H355+H356</f>
        <v>86387.804700000008</v>
      </c>
      <c r="I354" s="110"/>
      <c r="J354" s="110">
        <f>G354/C354%</f>
        <v>337.29425542714353</v>
      </c>
      <c r="K354" s="110">
        <f>G354/D354%</f>
        <v>337.29425542714353</v>
      </c>
      <c r="L354" s="289"/>
    </row>
    <row r="355" spans="1:13" s="5" customFormat="1">
      <c r="A355" s="122">
        <v>1</v>
      </c>
      <c r="B355" s="84" t="s">
        <v>384</v>
      </c>
      <c r="C355" s="84">
        <v>25612</v>
      </c>
      <c r="D355" s="62">
        <f t="shared" si="0"/>
        <v>25612</v>
      </c>
      <c r="E355" s="84">
        <v>25612</v>
      </c>
      <c r="F355" s="84"/>
      <c r="G355" s="62">
        <f t="shared" si="2"/>
        <v>25512</v>
      </c>
      <c r="H355" s="84">
        <v>25512</v>
      </c>
      <c r="I355" s="84"/>
      <c r="J355" s="84"/>
      <c r="K355" s="84"/>
      <c r="L355" s="289"/>
    </row>
    <row r="356" spans="1:13" s="5" customFormat="1">
      <c r="A356" s="365">
        <v>2</v>
      </c>
      <c r="B356" s="356" t="s">
        <v>81</v>
      </c>
      <c r="C356" s="356"/>
      <c r="D356" s="356">
        <f t="shared" si="0"/>
        <v>0</v>
      </c>
      <c r="E356" s="356"/>
      <c r="F356" s="356"/>
      <c r="G356" s="356">
        <f t="shared" si="2"/>
        <v>60875.804700000001</v>
      </c>
      <c r="H356" s="356">
        <v>60875.804700000001</v>
      </c>
      <c r="I356" s="356"/>
      <c r="J356" s="356"/>
      <c r="K356" s="356"/>
      <c r="L356" s="289"/>
    </row>
    <row r="357" spans="1:13">
      <c r="A357" s="416" t="s">
        <v>80</v>
      </c>
      <c r="B357" s="110" t="s">
        <v>119</v>
      </c>
      <c r="C357" s="110"/>
      <c r="D357" s="110"/>
      <c r="E357" s="110"/>
      <c r="F357" s="110"/>
      <c r="G357" s="110"/>
      <c r="H357" s="110"/>
      <c r="I357" s="110"/>
      <c r="J357" s="110"/>
      <c r="K357" s="110"/>
      <c r="L357" s="106"/>
    </row>
    <row r="358" spans="1:13">
      <c r="A358" s="417"/>
      <c r="B358" s="416" t="s">
        <v>120</v>
      </c>
      <c r="C358" s="110">
        <f t="shared" ref="C358:I358" si="6">C354+C9+C357</f>
        <v>326292.35499999998</v>
      </c>
      <c r="D358" s="110">
        <f t="shared" si="6"/>
        <v>326292.35499999998</v>
      </c>
      <c r="E358" s="110">
        <f t="shared" si="6"/>
        <v>296852</v>
      </c>
      <c r="F358" s="110">
        <f t="shared" si="6"/>
        <v>29440.355000000003</v>
      </c>
      <c r="G358" s="110">
        <f t="shared" si="6"/>
        <v>534564.74495900015</v>
      </c>
      <c r="H358" s="110">
        <f t="shared" si="6"/>
        <v>436383.23788100004</v>
      </c>
      <c r="I358" s="110">
        <f t="shared" si="6"/>
        <v>98181.50707800001</v>
      </c>
      <c r="J358" s="110">
        <f>G358/C358%</f>
        <v>163.82999379774012</v>
      </c>
      <c r="K358" s="110">
        <f>G358/D358%</f>
        <v>163.82999379774012</v>
      </c>
      <c r="L358" s="106"/>
    </row>
    <row r="359" spans="1:13" s="402" customFormat="1">
      <c r="A359" s="424"/>
      <c r="B359" s="424"/>
      <c r="C359" s="424"/>
      <c r="D359" s="424"/>
      <c r="E359" s="424"/>
      <c r="F359" s="424"/>
      <c r="G359" s="424"/>
      <c r="H359" s="424"/>
      <c r="I359" s="424"/>
      <c r="J359" s="424"/>
      <c r="K359" s="424"/>
      <c r="L359" s="293"/>
      <c r="M359" s="34"/>
    </row>
    <row r="360" spans="1:13" s="399" customFormat="1">
      <c r="A360" s="420"/>
      <c r="B360" s="420"/>
      <c r="C360" s="420"/>
      <c r="D360" s="420"/>
      <c r="E360" s="420"/>
      <c r="F360" s="420"/>
      <c r="G360" s="420"/>
      <c r="H360" s="420"/>
      <c r="I360" s="420"/>
      <c r="J360" s="420"/>
      <c r="K360" s="420"/>
      <c r="L360" s="289"/>
      <c r="M360" s="5"/>
    </row>
    <row r="361" spans="1:13">
      <c r="A361" s="400"/>
      <c r="H361" s="420"/>
      <c r="I361" s="420"/>
      <c r="J361" s="420"/>
      <c r="K361" s="420"/>
      <c r="L361" s="106"/>
    </row>
    <row r="362" spans="1:13">
      <c r="A362" s="400"/>
      <c r="L362" s="106"/>
    </row>
    <row r="363" spans="1:13">
      <c r="A363" s="400"/>
      <c r="L363" s="106"/>
    </row>
    <row r="364" spans="1:13">
      <c r="A364" s="400"/>
      <c r="L364" s="106"/>
    </row>
    <row r="365" spans="1:13">
      <c r="A365" s="400"/>
      <c r="L365" s="106"/>
    </row>
    <row r="366" spans="1:13">
      <c r="A366" s="400"/>
      <c r="B366" s="399"/>
      <c r="D366" s="420"/>
      <c r="E366" s="420"/>
      <c r="F366" s="420"/>
      <c r="H366" s="420"/>
      <c r="I366" s="420"/>
      <c r="J366" s="420"/>
      <c r="K366" s="420"/>
      <c r="L366" s="106"/>
    </row>
    <row r="367" spans="1:13">
      <c r="A367" s="400"/>
      <c r="L367" s="106"/>
    </row>
    <row r="368" spans="1:13">
      <c r="A368" s="400"/>
      <c r="L368" s="106"/>
    </row>
    <row r="369" spans="1:12">
      <c r="A369" s="400"/>
      <c r="L369" s="106"/>
    </row>
    <row r="370" spans="1:12">
      <c r="A370" s="400"/>
      <c r="L370" s="106"/>
    </row>
    <row r="371" spans="1:12">
      <c r="A371" s="400"/>
      <c r="L371" s="106"/>
    </row>
    <row r="372" spans="1:12">
      <c r="A372" s="400"/>
      <c r="L372" s="106"/>
    </row>
    <row r="373" spans="1:12">
      <c r="A373" s="400"/>
      <c r="L373" s="106"/>
    </row>
    <row r="374" spans="1:12">
      <c r="A374" s="400"/>
      <c r="L374" s="106"/>
    </row>
    <row r="375" spans="1:12">
      <c r="A375" s="400"/>
      <c r="L375" s="106"/>
    </row>
    <row r="376" spans="1:12">
      <c r="A376" s="400"/>
      <c r="L376" s="106"/>
    </row>
    <row r="377" spans="1:12">
      <c r="A377" s="400"/>
      <c r="L377" s="106"/>
    </row>
    <row r="378" spans="1:12">
      <c r="A378" s="400"/>
      <c r="L378" s="106"/>
    </row>
    <row r="379" spans="1:12">
      <c r="A379" s="400"/>
      <c r="L379" s="106"/>
    </row>
    <row r="380" spans="1:12">
      <c r="A380" s="400"/>
    </row>
    <row r="381" spans="1:12">
      <c r="A381" s="400"/>
    </row>
    <row r="382" spans="1:12">
      <c r="A382" s="400"/>
    </row>
    <row r="383" spans="1:12">
      <c r="A383" s="400"/>
    </row>
    <row r="384" spans="1:12">
      <c r="A384" s="400"/>
    </row>
    <row r="385" spans="1:1">
      <c r="A385" s="400"/>
    </row>
    <row r="386" spans="1:1">
      <c r="A386" s="400"/>
    </row>
    <row r="387" spans="1:1">
      <c r="A387" s="400"/>
    </row>
    <row r="388" spans="1:1">
      <c r="A388" s="400"/>
    </row>
    <row r="389" spans="1:1">
      <c r="A389" s="400"/>
    </row>
    <row r="390" spans="1:1">
      <c r="A390" s="400"/>
    </row>
    <row r="391" spans="1:1">
      <c r="A391" s="400"/>
    </row>
    <row r="392" spans="1:1">
      <c r="A392" s="400"/>
    </row>
    <row r="393" spans="1:1">
      <c r="A393" s="400"/>
    </row>
    <row r="394" spans="1:1">
      <c r="A394" s="400"/>
    </row>
    <row r="395" spans="1:1">
      <c r="A395" s="400"/>
    </row>
    <row r="396" spans="1:1">
      <c r="A396" s="400"/>
    </row>
    <row r="397" spans="1:1">
      <c r="A397" s="400"/>
    </row>
    <row r="398" spans="1:1">
      <c r="A398" s="400"/>
    </row>
    <row r="399" spans="1:1">
      <c r="A399" s="400"/>
    </row>
    <row r="400" spans="1:1">
      <c r="A400" s="400"/>
    </row>
    <row r="401" spans="1:1">
      <c r="A401" s="400"/>
    </row>
    <row r="402" spans="1:1">
      <c r="A402" s="400"/>
    </row>
    <row r="403" spans="1:1">
      <c r="A403" s="400"/>
    </row>
    <row r="404" spans="1:1">
      <c r="A404" s="400"/>
    </row>
    <row r="405" spans="1:1">
      <c r="A405" s="400"/>
    </row>
    <row r="406" spans="1:1">
      <c r="A406" s="400"/>
    </row>
    <row r="407" spans="1:1">
      <c r="A407" s="400"/>
    </row>
    <row r="408" spans="1:1">
      <c r="A408" s="400"/>
    </row>
    <row r="409" spans="1:1">
      <c r="A409" s="400"/>
    </row>
    <row r="410" spans="1:1">
      <c r="A410" s="400"/>
    </row>
    <row r="411" spans="1:1">
      <c r="A411" s="400"/>
    </row>
    <row r="412" spans="1:1">
      <c r="A412" s="400"/>
    </row>
    <row r="413" spans="1:1">
      <c r="A413" s="400"/>
    </row>
    <row r="414" spans="1:1">
      <c r="A414" s="400"/>
    </row>
    <row r="415" spans="1:1">
      <c r="A415" s="400"/>
    </row>
    <row r="416" spans="1:1">
      <c r="A416" s="400"/>
    </row>
    <row r="417" spans="1:1">
      <c r="A417" s="400"/>
    </row>
    <row r="418" spans="1:1">
      <c r="A418" s="400"/>
    </row>
    <row r="419" spans="1:1">
      <c r="A419" s="400"/>
    </row>
    <row r="420" spans="1:1">
      <c r="A420" s="400"/>
    </row>
    <row r="421" spans="1:1">
      <c r="A421" s="400"/>
    </row>
    <row r="422" spans="1:1">
      <c r="A422" s="400"/>
    </row>
    <row r="423" spans="1:1">
      <c r="A423" s="400"/>
    </row>
    <row r="424" spans="1:1">
      <c r="A424" s="400"/>
    </row>
    <row r="425" spans="1:1">
      <c r="A425" s="400"/>
    </row>
    <row r="426" spans="1:1">
      <c r="A426" s="400"/>
    </row>
    <row r="427" spans="1:1">
      <c r="A427" s="400"/>
    </row>
    <row r="428" spans="1:1">
      <c r="A428" s="400"/>
    </row>
    <row r="429" spans="1:1">
      <c r="A429" s="400"/>
    </row>
    <row r="430" spans="1:1">
      <c r="A430" s="400"/>
    </row>
    <row r="431" spans="1:1">
      <c r="A431" s="400"/>
    </row>
    <row r="432" spans="1:1">
      <c r="A432" s="400"/>
    </row>
    <row r="433" spans="1:1">
      <c r="A433" s="400"/>
    </row>
    <row r="434" spans="1:1">
      <c r="A434" s="400"/>
    </row>
    <row r="435" spans="1:1">
      <c r="A435" s="400"/>
    </row>
    <row r="436" spans="1:1">
      <c r="A436" s="400"/>
    </row>
    <row r="437" spans="1:1">
      <c r="A437" s="400"/>
    </row>
    <row r="438" spans="1:1">
      <c r="A438" s="400"/>
    </row>
    <row r="439" spans="1:1">
      <c r="A439" s="400"/>
    </row>
    <row r="440" spans="1:1">
      <c r="A440" s="400"/>
    </row>
    <row r="441" spans="1:1">
      <c r="A441" s="400"/>
    </row>
    <row r="442" spans="1:1">
      <c r="A442" s="400"/>
    </row>
    <row r="443" spans="1:1">
      <c r="A443" s="400"/>
    </row>
    <row r="444" spans="1:1">
      <c r="A444" s="400"/>
    </row>
    <row r="445" spans="1:1">
      <c r="A445" s="400"/>
    </row>
  </sheetData>
  <mergeCells count="27">
    <mergeCell ref="A6:A8"/>
    <mergeCell ref="B6:B8"/>
    <mergeCell ref="C6:F6"/>
    <mergeCell ref="G6:I6"/>
    <mergeCell ref="J6:K6"/>
    <mergeCell ref="C7:C8"/>
    <mergeCell ref="D7:D8"/>
    <mergeCell ref="E7:F7"/>
    <mergeCell ref="G7:G8"/>
    <mergeCell ref="H7:H8"/>
    <mergeCell ref="A1:C1"/>
    <mergeCell ref="J1:K1"/>
    <mergeCell ref="A2:C2"/>
    <mergeCell ref="A4:K4"/>
    <mergeCell ref="I5:K5"/>
    <mergeCell ref="A359:B359"/>
    <mergeCell ref="C359:G359"/>
    <mergeCell ref="H359:K359"/>
    <mergeCell ref="A360:B360"/>
    <mergeCell ref="C360:G360"/>
    <mergeCell ref="H360:K360"/>
    <mergeCell ref="H361:K361"/>
    <mergeCell ref="D366:F366"/>
    <mergeCell ref="H366:K366"/>
    <mergeCell ref="J7:J8"/>
    <mergeCell ref="K7:K8"/>
    <mergeCell ref="I7:I8"/>
  </mergeCells>
  <pageMargins left="0.2" right="0.2" top="0.25" bottom="0.25" header="0.3" footer="0.3"/>
  <pageSetup paperSize="9" scale="90"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3"/>
  <sheetViews>
    <sheetView workbookViewId="0">
      <selection activeCell="C5" sqref="C5"/>
    </sheetView>
  </sheetViews>
  <sheetFormatPr defaultColWidth="9.140625" defaultRowHeight="15.75"/>
  <cols>
    <col min="1" max="1" width="5.85546875" style="1" customWidth="1"/>
    <col min="2" max="2" width="57.42578125" style="1" customWidth="1"/>
    <col min="3" max="3" width="10.5703125" style="1" customWidth="1"/>
    <col min="4" max="4" width="11" style="1" customWidth="1"/>
    <col min="5" max="5" width="10.7109375" style="1" customWidth="1"/>
    <col min="6" max="6" width="9.7109375" style="1" customWidth="1"/>
    <col min="7" max="7" width="11.28515625" style="1" customWidth="1"/>
    <col min="8" max="8" width="11.7109375" style="1" customWidth="1"/>
    <col min="9" max="9" width="9.7109375" style="1" customWidth="1"/>
    <col min="10" max="10" width="8.28515625" style="1" customWidth="1"/>
    <col min="11" max="11" width="7.140625" style="1" customWidth="1"/>
    <col min="12" max="12" width="17.85546875" style="1" customWidth="1"/>
    <col min="13" max="13" width="15.5703125" style="1" customWidth="1"/>
    <col min="14" max="14" width="12.42578125" style="1" customWidth="1"/>
    <col min="15" max="16384" width="9.140625" style="1"/>
  </cols>
  <sheetData>
    <row r="1" spans="1:12" ht="15.75" customHeight="1">
      <c r="A1" s="426" t="s">
        <v>911</v>
      </c>
      <c r="B1" s="426"/>
      <c r="C1" s="426"/>
      <c r="J1" s="422" t="s">
        <v>130</v>
      </c>
      <c r="K1" s="422"/>
    </row>
    <row r="2" spans="1:12">
      <c r="A2" s="426" t="s">
        <v>912</v>
      </c>
      <c r="B2" s="426"/>
      <c r="C2" s="426"/>
      <c r="J2" s="339"/>
      <c r="K2" s="339"/>
    </row>
    <row r="3" spans="1:12">
      <c r="A3" s="340"/>
      <c r="B3" s="340"/>
      <c r="J3" s="339"/>
      <c r="K3" s="339"/>
    </row>
    <row r="4" spans="1:12" ht="24.75" customHeight="1">
      <c r="A4" s="431" t="s">
        <v>918</v>
      </c>
      <c r="B4" s="432"/>
      <c r="C4" s="432"/>
      <c r="D4" s="432"/>
      <c r="E4" s="432"/>
      <c r="F4" s="432"/>
      <c r="G4" s="432"/>
      <c r="H4" s="432"/>
      <c r="I4" s="432"/>
      <c r="J4" s="432"/>
      <c r="K4" s="432"/>
    </row>
    <row r="5" spans="1:12" ht="15.75" customHeight="1">
      <c r="I5" s="433" t="s">
        <v>37</v>
      </c>
      <c r="J5" s="423"/>
      <c r="K5" s="423"/>
    </row>
    <row r="6" spans="1:12" ht="21" customHeight="1">
      <c r="A6" s="427" t="s">
        <v>25</v>
      </c>
      <c r="B6" s="427" t="s">
        <v>26</v>
      </c>
      <c r="C6" s="436" t="s">
        <v>43</v>
      </c>
      <c r="D6" s="437"/>
      <c r="E6" s="437"/>
      <c r="F6" s="438"/>
      <c r="G6" s="427" t="s">
        <v>42</v>
      </c>
      <c r="H6" s="427"/>
      <c r="I6" s="427"/>
      <c r="J6" s="427" t="s">
        <v>49</v>
      </c>
      <c r="K6" s="427"/>
    </row>
    <row r="7" spans="1:12" ht="15.75" customHeight="1">
      <c r="A7" s="427"/>
      <c r="B7" s="427"/>
      <c r="C7" s="441" t="s">
        <v>40</v>
      </c>
      <c r="D7" s="441" t="s">
        <v>41</v>
      </c>
      <c r="E7" s="443" t="s">
        <v>132</v>
      </c>
      <c r="F7" s="444"/>
      <c r="G7" s="441" t="s">
        <v>102</v>
      </c>
      <c r="H7" s="441" t="s">
        <v>47</v>
      </c>
      <c r="I7" s="441" t="s">
        <v>48</v>
      </c>
      <c r="J7" s="434" t="s">
        <v>40</v>
      </c>
      <c r="K7" s="434" t="s">
        <v>41</v>
      </c>
    </row>
    <row r="8" spans="1:12" ht="42.75" customHeight="1">
      <c r="A8" s="427"/>
      <c r="B8" s="427"/>
      <c r="C8" s="442"/>
      <c r="D8" s="442"/>
      <c r="E8" s="118" t="s">
        <v>875</v>
      </c>
      <c r="F8" s="118" t="s">
        <v>383</v>
      </c>
      <c r="G8" s="442"/>
      <c r="H8" s="442"/>
      <c r="I8" s="442"/>
      <c r="J8" s="435"/>
      <c r="K8" s="435"/>
      <c r="L8" s="138"/>
    </row>
    <row r="9" spans="1:12" s="5" customFormat="1">
      <c r="A9" s="342" t="s">
        <v>51</v>
      </c>
      <c r="B9" s="110" t="s">
        <v>103</v>
      </c>
      <c r="C9" s="110">
        <f>C10+C18</f>
        <v>300680.35499999998</v>
      </c>
      <c r="D9" s="110">
        <f>E9+F9</f>
        <v>300680.35499999998</v>
      </c>
      <c r="E9" s="110">
        <f>E10+E18</f>
        <v>271240</v>
      </c>
      <c r="F9" s="110">
        <f>F10+F18</f>
        <v>29440.355000000003</v>
      </c>
      <c r="G9" s="110">
        <f>G10+G18+G352</f>
        <v>448176.94025900011</v>
      </c>
      <c r="H9" s="110">
        <f>H10+H18+H352</f>
        <v>349995.433181</v>
      </c>
      <c r="I9" s="110">
        <f>I10+I18+I352</f>
        <v>98181.50707800001</v>
      </c>
      <c r="J9" s="110">
        <f>G9/C9%</f>
        <v>149.05428066925097</v>
      </c>
      <c r="K9" s="110">
        <f>G9/D9%</f>
        <v>149.05428066925097</v>
      </c>
      <c r="L9" s="112"/>
    </row>
    <row r="10" spans="1:12" s="5" customFormat="1">
      <c r="A10" s="342" t="s">
        <v>69</v>
      </c>
      <c r="B10" s="110" t="s">
        <v>104</v>
      </c>
      <c r="C10" s="110">
        <f>C11</f>
        <v>20200</v>
      </c>
      <c r="D10" s="110">
        <f t="shared" ref="D10:D355" si="0">E10+F10</f>
        <v>20200</v>
      </c>
      <c r="E10" s="110">
        <f>E11</f>
        <v>19700</v>
      </c>
      <c r="F10" s="110">
        <f>F11</f>
        <v>500</v>
      </c>
      <c r="G10" s="110">
        <f>G11</f>
        <v>161891.53076400002</v>
      </c>
      <c r="H10" s="110">
        <f>H11</f>
        <v>104551.61813000002</v>
      </c>
      <c r="I10" s="110">
        <f>I11</f>
        <v>57339.912634</v>
      </c>
      <c r="J10" s="110">
        <f>G10/C10%</f>
        <v>801.44322160396052</v>
      </c>
      <c r="K10" s="110">
        <f>G10/D10%</f>
        <v>801.44322160396052</v>
      </c>
      <c r="L10" s="113"/>
    </row>
    <row r="11" spans="1:12">
      <c r="A11" s="342">
        <v>1</v>
      </c>
      <c r="B11" s="110" t="s">
        <v>108</v>
      </c>
      <c r="C11" s="110">
        <f>19700+500</f>
        <v>20200</v>
      </c>
      <c r="D11" s="110">
        <f t="shared" si="0"/>
        <v>20200</v>
      </c>
      <c r="E11" s="110">
        <f>SUM(E12:E17)</f>
        <v>19700</v>
      </c>
      <c r="F11" s="110">
        <f>SUM(F12:F17)</f>
        <v>500</v>
      </c>
      <c r="G11" s="110">
        <f t="shared" ref="G11:I11" si="1">SUM(G12:G17)</f>
        <v>161891.53076400002</v>
      </c>
      <c r="H11" s="110">
        <f t="shared" si="1"/>
        <v>104551.61813000002</v>
      </c>
      <c r="I11" s="110">
        <f t="shared" si="1"/>
        <v>57339.912634</v>
      </c>
      <c r="J11" s="110">
        <f>G11/C11%</f>
        <v>801.44322160396052</v>
      </c>
      <c r="K11" s="110">
        <f>G11/D11%</f>
        <v>801.44322160396052</v>
      </c>
      <c r="L11" s="138"/>
    </row>
    <row r="12" spans="1:12" ht="18" customHeight="1">
      <c r="A12" s="109" t="s">
        <v>54</v>
      </c>
      <c r="B12" s="62" t="s">
        <v>107</v>
      </c>
      <c r="C12" s="35"/>
      <c r="D12" s="114"/>
      <c r="E12" s="62"/>
      <c r="F12" s="62"/>
      <c r="G12" s="62">
        <f>H12+I12</f>
        <v>35580.299130000007</v>
      </c>
      <c r="H12" s="62">
        <v>35237.692130000003</v>
      </c>
      <c r="I12" s="62">
        <v>342.60700000000003</v>
      </c>
      <c r="J12" s="62"/>
      <c r="K12" s="62"/>
    </row>
    <row r="13" spans="1:12" ht="18" customHeight="1">
      <c r="A13" s="294" t="s">
        <v>385</v>
      </c>
      <c r="B13" s="295" t="s">
        <v>109</v>
      </c>
      <c r="C13" s="295"/>
      <c r="D13" s="295"/>
      <c r="E13" s="295"/>
      <c r="F13" s="295"/>
      <c r="G13" s="295">
        <f t="shared" ref="G13:G355" si="2">H13+I13</f>
        <v>94.266000000000005</v>
      </c>
      <c r="H13" s="295"/>
      <c r="I13" s="295">
        <v>94.266000000000005</v>
      </c>
      <c r="J13" s="295"/>
      <c r="K13" s="295"/>
    </row>
    <row r="14" spans="1:12" ht="18" customHeight="1">
      <c r="A14" s="294" t="s">
        <v>54</v>
      </c>
      <c r="B14" s="295" t="s">
        <v>386</v>
      </c>
      <c r="C14" s="295"/>
      <c r="D14" s="295"/>
      <c r="E14" s="295"/>
      <c r="G14" s="295">
        <f t="shared" si="2"/>
        <v>494.113</v>
      </c>
      <c r="H14" s="295">
        <v>300</v>
      </c>
      <c r="I14" s="295">
        <f>104.113+90</f>
        <v>194.113</v>
      </c>
      <c r="J14" s="295"/>
      <c r="K14" s="295"/>
    </row>
    <row r="15" spans="1:12" ht="18" customHeight="1">
      <c r="A15" s="294" t="s">
        <v>54</v>
      </c>
      <c r="B15" s="295" t="s">
        <v>111</v>
      </c>
      <c r="C15" s="295"/>
      <c r="D15" s="295"/>
      <c r="E15" s="295"/>
      <c r="F15" s="295"/>
      <c r="G15" s="295">
        <f t="shared" si="2"/>
        <v>10.48</v>
      </c>
      <c r="H15" s="295">
        <v>10.48</v>
      </c>
      <c r="I15" s="295"/>
      <c r="J15" s="295"/>
      <c r="K15" s="295"/>
    </row>
    <row r="16" spans="1:12" ht="18" customHeight="1">
      <c r="A16" s="294" t="s">
        <v>54</v>
      </c>
      <c r="B16" s="295" t="s">
        <v>387</v>
      </c>
      <c r="C16" s="295"/>
      <c r="D16" s="295">
        <f t="shared" si="0"/>
        <v>43</v>
      </c>
      <c r="E16" s="295">
        <v>43</v>
      </c>
      <c r="F16" s="295"/>
      <c r="G16" s="295">
        <f t="shared" si="2"/>
        <v>4030.8980000000001</v>
      </c>
      <c r="H16" s="295">
        <v>1400.5129999999999</v>
      </c>
      <c r="I16" s="295">
        <v>2630.3850000000002</v>
      </c>
      <c r="J16" s="295"/>
      <c r="K16" s="295"/>
    </row>
    <row r="17" spans="1:13" ht="18" customHeight="1">
      <c r="A17" s="294" t="s">
        <v>54</v>
      </c>
      <c r="B17" s="295" t="s">
        <v>112</v>
      </c>
      <c r="C17" s="295"/>
      <c r="D17" s="111">
        <f t="shared" si="0"/>
        <v>20157</v>
      </c>
      <c r="E17" s="295">
        <f>177+102+427+94+84+127+146+146+93+60+138+200+976+66+243+303+502+444+127+447+45+660+500+3133+6233+500+2000+1684</f>
        <v>19657</v>
      </c>
      <c r="F17" s="295">
        <v>500</v>
      </c>
      <c r="G17" s="356">
        <f t="shared" si="2"/>
        <v>121681.47463400001</v>
      </c>
      <c r="H17" s="295">
        <v>67602.933000000005</v>
      </c>
      <c r="I17" s="295">
        <v>54078.541634000001</v>
      </c>
      <c r="J17" s="295"/>
      <c r="K17" s="295"/>
      <c r="L17" s="138"/>
      <c r="M17" s="138"/>
    </row>
    <row r="18" spans="1:13" s="5" customFormat="1" ht="22.5" customHeight="1">
      <c r="A18" s="342" t="s">
        <v>77</v>
      </c>
      <c r="B18" s="110" t="s">
        <v>876</v>
      </c>
      <c r="C18" s="110">
        <f>276720+3760.355</f>
        <v>280480.35499999998</v>
      </c>
      <c r="D18" s="110">
        <f t="shared" si="0"/>
        <v>280480.35499999998</v>
      </c>
      <c r="E18" s="110">
        <f>E19+E22+E26+E53+E59+E62+E63+E85+E145+E272+E283+E286+E290+E293+E295+E299+E300+E305+E307+E309+E172+E183+E184+E233+E271</f>
        <v>251540</v>
      </c>
      <c r="F18" s="110">
        <f>F19+F22+F26+F53+F59+F62+F63+F85+F145+F272+F283+F286+F290+F293+F295+F299+F300+F305+F307+F309+F172+F183+F184+F233</f>
        <v>28940.355000000003</v>
      </c>
      <c r="G18" s="110">
        <f>G19+G22+G26+G53+G59+G62+G63+G85+G145+G172+G183+G184+G233+G271+G272+G283+G286+G290+G293+G295+G299+G300+G305+G307+G309</f>
        <v>222869.76542300006</v>
      </c>
      <c r="H18" s="110">
        <f>H19+H22+H26+H53+H59+H62+H63+H85+H145+H172+H183+H184+H233+H271+H272+H283+H286+H290+H293+H295+H299+H300+H305+H307+H309</f>
        <v>184328.135863</v>
      </c>
      <c r="I18" s="110">
        <f>I19+I22+I26+I53+I59+I62+I63+I85+I145+I172+I183+I184+I233+I271+I272+I283+I286+I290+I293+I295+I299+I300+I305+I307+I309</f>
        <v>38541.629560000001</v>
      </c>
      <c r="J18" s="110">
        <f>G18/C18%</f>
        <v>79.460026861061294</v>
      </c>
      <c r="K18" s="110">
        <f>G18/D18%</f>
        <v>79.460026861061294</v>
      </c>
      <c r="L18" s="113"/>
      <c r="M18" s="113"/>
    </row>
    <row r="19" spans="1:13" ht="22.5" customHeight="1">
      <c r="A19" s="327">
        <v>1</v>
      </c>
      <c r="B19" s="328" t="s">
        <v>105</v>
      </c>
      <c r="C19" s="328"/>
      <c r="D19" s="328">
        <f t="shared" si="0"/>
        <v>4177.3209999999999</v>
      </c>
      <c r="E19" s="328">
        <v>2973.654</v>
      </c>
      <c r="F19" s="328">
        <v>1203.6669999999999</v>
      </c>
      <c r="G19" s="328">
        <f>H19+I19</f>
        <v>4478.200108</v>
      </c>
      <c r="H19" s="328">
        <f>H20+H21</f>
        <v>3247.8290000000002</v>
      </c>
      <c r="I19" s="328">
        <f>I20+I21</f>
        <v>1230.371108</v>
      </c>
      <c r="J19" s="328"/>
      <c r="K19" s="313">
        <f t="shared" ref="K19:K307" si="3">G19/D19%</f>
        <v>107.20268104845186</v>
      </c>
      <c r="L19" s="138"/>
    </row>
    <row r="20" spans="1:13" ht="22.5" customHeight="1">
      <c r="A20" s="320" t="s">
        <v>54</v>
      </c>
      <c r="B20" s="304" t="s">
        <v>710</v>
      </c>
      <c r="C20" s="304"/>
      <c r="D20" s="331"/>
      <c r="E20" s="304">
        <v>2973.654</v>
      </c>
      <c r="F20" s="305"/>
      <c r="G20" s="331"/>
      <c r="H20" s="304">
        <f>2947.829+300</f>
        <v>3247.8290000000002</v>
      </c>
      <c r="I20" s="304"/>
      <c r="J20" s="304"/>
      <c r="K20" s="331"/>
      <c r="M20" s="107"/>
    </row>
    <row r="21" spans="1:13" ht="22.5" customHeight="1">
      <c r="A21" s="317" t="s">
        <v>54</v>
      </c>
      <c r="B21" s="305" t="s">
        <v>715</v>
      </c>
      <c r="C21" s="305"/>
      <c r="D21" s="305"/>
      <c r="E21" s="305"/>
      <c r="F21" s="347">
        <v>1203.6669999999999</v>
      </c>
      <c r="G21" s="344"/>
      <c r="H21" s="305"/>
      <c r="I21" s="305">
        <v>1230.371108</v>
      </c>
      <c r="J21" s="305"/>
      <c r="K21" s="305"/>
    </row>
    <row r="22" spans="1:13" ht="22.5" customHeight="1">
      <c r="A22" s="327">
        <f>A19+1</f>
        <v>2</v>
      </c>
      <c r="B22" s="328" t="s">
        <v>106</v>
      </c>
      <c r="C22" s="328"/>
      <c r="D22" s="328">
        <f t="shared" si="0"/>
        <v>1456</v>
      </c>
      <c r="E22" s="328">
        <v>1251</v>
      </c>
      <c r="F22" s="328">
        <v>205</v>
      </c>
      <c r="G22" s="328">
        <f>H22+I22</f>
        <v>1303.4283479999999</v>
      </c>
      <c r="H22" s="328">
        <f>H23+H24</f>
        <v>1137</v>
      </c>
      <c r="I22" s="328">
        <v>166.428348</v>
      </c>
      <c r="J22" s="328"/>
      <c r="K22" s="328">
        <f t="shared" si="3"/>
        <v>89.521177747252736</v>
      </c>
      <c r="L22" s="138"/>
    </row>
    <row r="23" spans="1:13" ht="22.5" customHeight="1">
      <c r="A23" s="320" t="s">
        <v>54</v>
      </c>
      <c r="B23" s="304" t="s">
        <v>714</v>
      </c>
      <c r="C23" s="304"/>
      <c r="D23" s="304"/>
      <c r="E23" s="304">
        <v>896</v>
      </c>
      <c r="F23" s="304"/>
      <c r="G23" s="304"/>
      <c r="H23" s="304">
        <f>752+30</f>
        <v>782</v>
      </c>
      <c r="I23" s="304"/>
      <c r="J23" s="304"/>
      <c r="K23" s="305"/>
      <c r="L23" s="106"/>
    </row>
    <row r="24" spans="1:13" ht="22.5" customHeight="1">
      <c r="A24" s="320" t="s">
        <v>54</v>
      </c>
      <c r="B24" s="309" t="s">
        <v>716</v>
      </c>
      <c r="C24" s="309"/>
      <c r="D24" s="309"/>
      <c r="E24" s="309">
        <v>355</v>
      </c>
      <c r="F24" s="322"/>
      <c r="G24" s="309"/>
      <c r="H24" s="309">
        <v>355</v>
      </c>
      <c r="I24" s="309"/>
      <c r="J24" s="309"/>
      <c r="K24" s="322"/>
      <c r="L24" s="106"/>
    </row>
    <row r="25" spans="1:13" ht="22.5" customHeight="1">
      <c r="A25" s="317" t="s">
        <v>54</v>
      </c>
      <c r="B25" s="322" t="s">
        <v>717</v>
      </c>
      <c r="C25" s="322"/>
      <c r="D25" s="322"/>
      <c r="E25" s="322"/>
      <c r="F25" s="347">
        <v>205</v>
      </c>
      <c r="G25" s="322"/>
      <c r="H25" s="322"/>
      <c r="I25" s="322">
        <v>166.428348</v>
      </c>
      <c r="J25" s="322"/>
      <c r="K25" s="322"/>
      <c r="L25" s="106"/>
    </row>
    <row r="26" spans="1:13" ht="22.5" customHeight="1">
      <c r="A26" s="327">
        <v>3</v>
      </c>
      <c r="B26" s="328" t="s">
        <v>107</v>
      </c>
      <c r="C26" s="328">
        <v>121788</v>
      </c>
      <c r="D26" s="328">
        <f t="shared" si="0"/>
        <v>122733.34299999999</v>
      </c>
      <c r="E26" s="328">
        <v>122733.34299999999</v>
      </c>
      <c r="F26" s="328"/>
      <c r="G26" s="328">
        <f>H26+I26</f>
        <v>83621.244684000048</v>
      </c>
      <c r="H26" s="328">
        <f>SUM(H27:H51)</f>
        <v>83402.853684000045</v>
      </c>
      <c r="I26" s="328">
        <v>218.39099999999999</v>
      </c>
      <c r="J26" s="328"/>
      <c r="K26" s="328">
        <f t="shared" si="3"/>
        <v>68.132459069415276</v>
      </c>
      <c r="L26" s="413"/>
      <c r="M26" s="414"/>
    </row>
    <row r="27" spans="1:13" ht="22.5" customHeight="1">
      <c r="A27" s="320" t="s">
        <v>54</v>
      </c>
      <c r="B27" s="304" t="s">
        <v>718</v>
      </c>
      <c r="C27" s="304"/>
      <c r="D27" s="304"/>
      <c r="E27" s="304">
        <v>945.34299999999996</v>
      </c>
      <c r="F27" s="304"/>
      <c r="G27" s="304"/>
      <c r="H27" s="304">
        <f>913.937+600</f>
        <v>1513.9369999999999</v>
      </c>
      <c r="I27" s="304"/>
      <c r="J27" s="304"/>
      <c r="K27" s="305"/>
      <c r="L27" s="106"/>
    </row>
    <row r="28" spans="1:13" ht="22.5" customHeight="1">
      <c r="A28" s="320" t="s">
        <v>54</v>
      </c>
      <c r="B28" s="309" t="s">
        <v>719</v>
      </c>
      <c r="C28" s="309"/>
      <c r="D28" s="309"/>
      <c r="E28" s="357">
        <v>7985.8990000000003</v>
      </c>
      <c r="F28" s="309"/>
      <c r="G28" s="309"/>
      <c r="H28" s="309">
        <f>7405.997+331.287+60</f>
        <v>7797.2840000000006</v>
      </c>
      <c r="I28" s="309"/>
      <c r="J28" s="309"/>
      <c r="K28" s="322"/>
      <c r="L28" s="106"/>
      <c r="M28" s="301"/>
    </row>
    <row r="29" spans="1:13" ht="22.5" customHeight="1">
      <c r="A29" s="320" t="s">
        <v>54</v>
      </c>
      <c r="B29" s="309" t="s">
        <v>720</v>
      </c>
      <c r="C29" s="309"/>
      <c r="D29" s="309"/>
      <c r="E29" s="357">
        <v>5447.5619999999999</v>
      </c>
      <c r="F29" s="309"/>
      <c r="G29" s="309"/>
      <c r="H29" s="309">
        <f>5620.46+10.728</f>
        <v>5631.1880000000001</v>
      </c>
      <c r="I29" s="309"/>
      <c r="J29" s="309"/>
      <c r="K29" s="322"/>
      <c r="L29" s="106"/>
    </row>
    <row r="30" spans="1:13" ht="22.5" customHeight="1">
      <c r="A30" s="320" t="s">
        <v>54</v>
      </c>
      <c r="B30" s="309" t="s">
        <v>721</v>
      </c>
      <c r="C30" s="309"/>
      <c r="D30" s="309"/>
      <c r="E30" s="357">
        <v>4581.0249999999996</v>
      </c>
      <c r="F30" s="309"/>
      <c r="G30" s="309"/>
      <c r="H30" s="309">
        <f>4565.827+4.023</f>
        <v>4569.8500000000004</v>
      </c>
      <c r="I30" s="309"/>
      <c r="J30" s="309"/>
      <c r="K30" s="322"/>
      <c r="L30" s="106"/>
    </row>
    <row r="31" spans="1:13" ht="22.5" customHeight="1">
      <c r="A31" s="320" t="s">
        <v>54</v>
      </c>
      <c r="B31" s="309" t="s">
        <v>723</v>
      </c>
      <c r="C31" s="309"/>
      <c r="D31" s="309"/>
      <c r="E31" s="357">
        <v>6111.3980000000001</v>
      </c>
      <c r="F31" s="309"/>
      <c r="G31" s="309"/>
      <c r="H31" s="309">
        <f>6088.914+50+2.682</f>
        <v>6141.5959999999995</v>
      </c>
      <c r="I31" s="309"/>
      <c r="J31" s="309"/>
      <c r="K31" s="322"/>
      <c r="L31" s="106"/>
    </row>
    <row r="32" spans="1:13" ht="22.5" customHeight="1">
      <c r="A32" s="320" t="s">
        <v>54</v>
      </c>
      <c r="B32" s="309" t="s">
        <v>724</v>
      </c>
      <c r="C32" s="309"/>
      <c r="D32" s="309"/>
      <c r="E32" s="357">
        <v>3509.9369999999999</v>
      </c>
      <c r="F32" s="309"/>
      <c r="G32" s="309"/>
      <c r="H32" s="309">
        <v>3680.7310000000002</v>
      </c>
      <c r="I32" s="309"/>
      <c r="J32" s="309"/>
      <c r="K32" s="322"/>
      <c r="L32" s="106"/>
    </row>
    <row r="33" spans="1:13" ht="22.5" customHeight="1">
      <c r="A33" s="320" t="s">
        <v>460</v>
      </c>
      <c r="B33" s="309" t="s">
        <v>725</v>
      </c>
      <c r="C33" s="309"/>
      <c r="D33" s="309"/>
      <c r="E33" s="357">
        <v>3440.3809999999999</v>
      </c>
      <c r="F33" s="309"/>
      <c r="G33" s="309"/>
      <c r="H33" s="309">
        <f>3330.045+137.67</f>
        <v>3467.7150000000001</v>
      </c>
      <c r="I33" s="309"/>
      <c r="J33" s="309"/>
      <c r="K33" s="322"/>
      <c r="L33" s="106"/>
    </row>
    <row r="34" spans="1:13" ht="22.5" customHeight="1">
      <c r="A34" s="320" t="s">
        <v>54</v>
      </c>
      <c r="B34" s="309" t="s">
        <v>726</v>
      </c>
      <c r="C34" s="309"/>
      <c r="D34" s="309"/>
      <c r="E34" s="357">
        <v>7570.4219999999996</v>
      </c>
      <c r="F34" s="309"/>
      <c r="G34" s="309"/>
      <c r="H34" s="309">
        <f>8058.16341+194.307</f>
        <v>8252.4704099999999</v>
      </c>
      <c r="I34" s="309"/>
      <c r="J34" s="309"/>
      <c r="K34" s="322"/>
      <c r="L34" s="108"/>
    </row>
    <row r="35" spans="1:13" ht="22.5" customHeight="1">
      <c r="A35" s="320" t="s">
        <v>54</v>
      </c>
      <c r="B35" s="309" t="s">
        <v>727</v>
      </c>
      <c r="C35" s="309"/>
      <c r="D35" s="309"/>
      <c r="E35" s="357">
        <v>4079.1779999999999</v>
      </c>
      <c r="F35" s="309"/>
      <c r="G35" s="309"/>
      <c r="H35" s="309">
        <f>4162.48+110</f>
        <v>4272.4799999999996</v>
      </c>
      <c r="I35" s="309"/>
      <c r="J35" s="309"/>
      <c r="K35" s="322"/>
      <c r="L35" s="138"/>
    </row>
    <row r="36" spans="1:13" ht="22.5" customHeight="1">
      <c r="A36" s="320" t="s">
        <v>54</v>
      </c>
      <c r="B36" s="309" t="s">
        <v>728</v>
      </c>
      <c r="C36" s="309"/>
      <c r="D36" s="309"/>
      <c r="E36" s="309">
        <v>4193.777</v>
      </c>
      <c r="F36" s="309"/>
      <c r="G36" s="309"/>
      <c r="H36" s="309">
        <f>4287.523+4.023+50</f>
        <v>4341.5460000000003</v>
      </c>
      <c r="I36" s="309"/>
      <c r="J36" s="309"/>
      <c r="K36" s="322"/>
      <c r="L36" s="138"/>
    </row>
    <row r="37" spans="1:13" ht="22.5" customHeight="1">
      <c r="A37" s="320" t="s">
        <v>54</v>
      </c>
      <c r="B37" s="309" t="s">
        <v>729</v>
      </c>
      <c r="C37" s="309"/>
      <c r="D37" s="309"/>
      <c r="E37" s="309">
        <v>6461.93</v>
      </c>
      <c r="F37" s="309"/>
      <c r="G37" s="309"/>
      <c r="H37" s="309">
        <f>6241.045635+638.132</f>
        <v>6879.177635</v>
      </c>
      <c r="I37" s="309"/>
      <c r="J37" s="309"/>
      <c r="K37" s="322"/>
      <c r="L37" s="138"/>
      <c r="M37" s="288"/>
    </row>
    <row r="38" spans="1:13" ht="22.5" customHeight="1">
      <c r="A38" s="320" t="s">
        <v>54</v>
      </c>
      <c r="B38" s="309" t="s">
        <v>730</v>
      </c>
      <c r="C38" s="309"/>
      <c r="D38" s="309"/>
      <c r="E38" s="309">
        <v>4188.0219999999999</v>
      </c>
      <c r="F38" s="309"/>
      <c r="G38" s="309"/>
      <c r="H38" s="309">
        <f>3868.582999+4.023+5.522+0.000001+0.269999</f>
        <v>3878.3979990000003</v>
      </c>
      <c r="I38" s="309"/>
      <c r="J38" s="309"/>
      <c r="K38" s="322"/>
      <c r="L38" s="138"/>
    </row>
    <row r="39" spans="1:13" ht="22.5" customHeight="1">
      <c r="A39" s="320" t="s">
        <v>54</v>
      </c>
      <c r="B39" s="322" t="s">
        <v>731</v>
      </c>
      <c r="C39" s="322"/>
      <c r="D39" s="322"/>
      <c r="E39" s="358">
        <v>2994.183</v>
      </c>
      <c r="F39" s="322"/>
      <c r="G39" s="322"/>
      <c r="H39" s="322">
        <v>2830.7249999999999</v>
      </c>
      <c r="I39" s="322"/>
      <c r="J39" s="322"/>
      <c r="K39" s="322"/>
      <c r="L39" s="138"/>
    </row>
    <row r="40" spans="1:13" ht="22.5" customHeight="1">
      <c r="A40" s="320" t="s">
        <v>54</v>
      </c>
      <c r="B40" s="324" t="s">
        <v>733</v>
      </c>
      <c r="C40" s="309"/>
      <c r="D40" s="309"/>
      <c r="E40" s="357">
        <v>4305.652</v>
      </c>
      <c r="F40" s="309"/>
      <c r="G40" s="309"/>
      <c r="H40" s="309">
        <v>4190.5910000000003</v>
      </c>
      <c r="I40" s="309"/>
      <c r="J40" s="309"/>
      <c r="K40" s="322"/>
      <c r="L40" s="138"/>
    </row>
    <row r="41" spans="1:13" ht="22.5" customHeight="1">
      <c r="A41" s="320" t="s">
        <v>54</v>
      </c>
      <c r="B41" s="324" t="s">
        <v>734</v>
      </c>
      <c r="C41" s="309"/>
      <c r="D41" s="309"/>
      <c r="E41" s="357">
        <v>2691.009</v>
      </c>
      <c r="F41" s="309"/>
      <c r="G41" s="309"/>
      <c r="H41" s="309">
        <v>2811.259</v>
      </c>
      <c r="I41" s="309"/>
      <c r="J41" s="309"/>
      <c r="K41" s="322"/>
      <c r="L41" s="138"/>
    </row>
    <row r="42" spans="1:13" ht="22.5" customHeight="1">
      <c r="A42" s="320" t="s">
        <v>54</v>
      </c>
      <c r="B42" s="324" t="s">
        <v>735</v>
      </c>
      <c r="C42" s="309"/>
      <c r="D42" s="309"/>
      <c r="E42" s="357">
        <v>2107.2860000000001</v>
      </c>
      <c r="F42" s="309"/>
      <c r="G42" s="309"/>
      <c r="H42" s="309">
        <v>1985.4006400000001</v>
      </c>
      <c r="I42" s="309"/>
      <c r="J42" s="309"/>
      <c r="K42" s="322"/>
      <c r="L42" s="138"/>
    </row>
    <row r="43" spans="1:13" ht="22.5" customHeight="1">
      <c r="A43" s="320" t="s">
        <v>54</v>
      </c>
      <c r="B43" s="324" t="s">
        <v>736</v>
      </c>
      <c r="C43" s="309"/>
      <c r="D43" s="309"/>
      <c r="E43" s="309">
        <v>2753.5650000000001</v>
      </c>
      <c r="F43" s="309"/>
      <c r="G43" s="309"/>
      <c r="H43" s="309">
        <v>2911.4070000000002</v>
      </c>
      <c r="I43" s="309"/>
      <c r="J43" s="309"/>
      <c r="K43" s="322"/>
      <c r="L43" s="138"/>
    </row>
    <row r="44" spans="1:13" ht="22.5" customHeight="1">
      <c r="A44" s="320" t="s">
        <v>54</v>
      </c>
      <c r="B44" s="324" t="s">
        <v>737</v>
      </c>
      <c r="C44" s="309"/>
      <c r="D44" s="309"/>
      <c r="E44" s="309">
        <v>4528.5140000000001</v>
      </c>
      <c r="F44" s="309"/>
      <c r="G44" s="309"/>
      <c r="H44" s="309">
        <v>4321.0140000000001</v>
      </c>
      <c r="I44" s="309"/>
      <c r="J44" s="309"/>
      <c r="K44" s="322"/>
      <c r="L44" s="138"/>
    </row>
    <row r="45" spans="1:13" ht="22.5" customHeight="1">
      <c r="A45" s="315" t="s">
        <v>54</v>
      </c>
      <c r="B45" s="324" t="s">
        <v>738</v>
      </c>
      <c r="C45" s="309"/>
      <c r="D45" s="309"/>
      <c r="E45" s="309">
        <v>3370.0250000000001</v>
      </c>
      <c r="F45" s="309"/>
      <c r="G45" s="309"/>
      <c r="H45" s="309">
        <v>3448.4940000000001</v>
      </c>
      <c r="I45" s="309"/>
      <c r="J45" s="309"/>
      <c r="K45" s="309"/>
      <c r="L45" s="138"/>
    </row>
    <row r="46" spans="1:13" ht="22.5" customHeight="1">
      <c r="A46" s="315" t="s">
        <v>54</v>
      </c>
      <c r="B46" s="324" t="s">
        <v>872</v>
      </c>
      <c r="C46" s="309"/>
      <c r="D46" s="309"/>
      <c r="E46" s="309">
        <v>2396.3919999999998</v>
      </c>
      <c r="F46" s="309"/>
      <c r="G46" s="309"/>
      <c r="H46" s="309"/>
      <c r="I46" s="309"/>
      <c r="J46" s="309"/>
      <c r="K46" s="309"/>
      <c r="L46" s="138"/>
    </row>
    <row r="47" spans="1:13" ht="22.5" customHeight="1">
      <c r="A47" s="315" t="s">
        <v>54</v>
      </c>
      <c r="B47" s="324" t="s">
        <v>873</v>
      </c>
      <c r="C47" s="309"/>
      <c r="D47" s="309"/>
      <c r="E47" s="309">
        <v>38784.843000000001</v>
      </c>
      <c r="F47" s="309"/>
      <c r="G47" s="309"/>
      <c r="H47" s="309"/>
      <c r="I47" s="309"/>
      <c r="J47" s="309"/>
      <c r="K47" s="309"/>
      <c r="L47" s="138"/>
    </row>
    <row r="48" spans="1:13" ht="22.5" customHeight="1">
      <c r="A48" s="315" t="s">
        <v>54</v>
      </c>
      <c r="B48" s="324" t="s">
        <v>874</v>
      </c>
      <c r="C48" s="309"/>
      <c r="D48" s="309"/>
      <c r="E48" s="309">
        <v>287</v>
      </c>
      <c r="F48" s="309"/>
      <c r="G48" s="309"/>
      <c r="H48" s="309"/>
      <c r="I48" s="309"/>
      <c r="J48" s="309"/>
      <c r="K48" s="309"/>
      <c r="L48" s="138"/>
    </row>
    <row r="49" spans="1:13" ht="22.5" customHeight="1">
      <c r="A49" s="315" t="s">
        <v>54</v>
      </c>
      <c r="B49" s="324" t="s">
        <v>791</v>
      </c>
      <c r="C49" s="309"/>
      <c r="D49" s="309"/>
      <c r="E49" s="309"/>
      <c r="F49" s="309"/>
      <c r="G49" s="309"/>
      <c r="H49" s="309">
        <v>26.5</v>
      </c>
      <c r="I49" s="309"/>
      <c r="J49" s="309"/>
      <c r="K49" s="309"/>
      <c r="L49" s="138"/>
    </row>
    <row r="50" spans="1:13" ht="22.5" customHeight="1">
      <c r="A50" s="315" t="s">
        <v>54</v>
      </c>
      <c r="B50" s="324" t="s">
        <v>802</v>
      </c>
      <c r="C50" s="309"/>
      <c r="D50" s="309"/>
      <c r="E50" s="309"/>
      <c r="F50" s="309"/>
      <c r="G50" s="309"/>
      <c r="H50" s="309">
        <v>30.6</v>
      </c>
      <c r="I50" s="309"/>
      <c r="J50" s="309"/>
      <c r="K50" s="309"/>
      <c r="L50" s="138"/>
    </row>
    <row r="51" spans="1:13" ht="22.5" customHeight="1">
      <c r="A51" s="317" t="s">
        <v>54</v>
      </c>
      <c r="B51" s="321" t="s">
        <v>814</v>
      </c>
      <c r="C51" s="305"/>
      <c r="D51" s="305"/>
      <c r="E51" s="305"/>
      <c r="F51" s="305"/>
      <c r="G51" s="305"/>
      <c r="H51" s="305">
        <v>420.49</v>
      </c>
      <c r="I51" s="305"/>
      <c r="J51" s="305"/>
      <c r="K51" s="305"/>
      <c r="L51" s="138"/>
    </row>
    <row r="52" spans="1:13" ht="22.5" customHeight="1">
      <c r="A52" s="345" t="s">
        <v>54</v>
      </c>
      <c r="B52" s="346" t="s">
        <v>871</v>
      </c>
      <c r="C52" s="347"/>
      <c r="D52" s="347"/>
      <c r="E52" s="347"/>
      <c r="F52" s="347"/>
      <c r="G52" s="347"/>
      <c r="H52" s="347"/>
      <c r="I52" s="347">
        <v>218.39099999999999</v>
      </c>
      <c r="J52" s="347"/>
      <c r="K52" s="347"/>
      <c r="L52" s="138"/>
    </row>
    <row r="53" spans="1:13" ht="22.5" customHeight="1">
      <c r="A53" s="327">
        <v>4</v>
      </c>
      <c r="B53" s="328" t="s">
        <v>109</v>
      </c>
      <c r="C53" s="328"/>
      <c r="D53" s="328">
        <f t="shared" si="0"/>
        <v>8514.3430000000008</v>
      </c>
      <c r="E53" s="328">
        <v>8514.3430000000008</v>
      </c>
      <c r="F53" s="328"/>
      <c r="G53" s="328">
        <f t="shared" si="2"/>
        <v>12104.526300000001</v>
      </c>
      <c r="H53" s="328">
        <f>H54+H58</f>
        <v>11905.125000000002</v>
      </c>
      <c r="I53" s="328">
        <f>I54+I58</f>
        <v>199.40129999999999</v>
      </c>
      <c r="J53" s="328"/>
      <c r="K53" s="328">
        <f>G53/D53%</f>
        <v>142.16629867976894</v>
      </c>
      <c r="L53" s="138"/>
    </row>
    <row r="54" spans="1:13" ht="18.75" customHeight="1">
      <c r="A54" s="348" t="s">
        <v>54</v>
      </c>
      <c r="B54" s="349" t="s">
        <v>740</v>
      </c>
      <c r="C54" s="349"/>
      <c r="D54" s="349"/>
      <c r="E54" s="349"/>
      <c r="F54" s="349"/>
      <c r="G54" s="349"/>
      <c r="H54" s="349">
        <f>SUM(H55:H57)</f>
        <v>11905.125000000002</v>
      </c>
      <c r="I54" s="349"/>
      <c r="J54" s="349"/>
      <c r="K54" s="349"/>
      <c r="L54" s="106"/>
    </row>
    <row r="55" spans="1:13" ht="22.5" customHeight="1">
      <c r="A55" s="315" t="s">
        <v>747</v>
      </c>
      <c r="B55" s="309" t="s">
        <v>739</v>
      </c>
      <c r="C55" s="309"/>
      <c r="D55" s="309"/>
      <c r="E55" s="309">
        <v>7839.8220000000001</v>
      </c>
      <c r="F55" s="309"/>
      <c r="G55" s="309"/>
      <c r="H55" s="309">
        <v>8341.3420000000006</v>
      </c>
      <c r="I55" s="309"/>
      <c r="J55" s="309"/>
      <c r="K55" s="309"/>
      <c r="L55" s="106"/>
    </row>
    <row r="56" spans="1:13" ht="22.5" customHeight="1">
      <c r="A56" s="315" t="s">
        <v>747</v>
      </c>
      <c r="B56" s="309" t="s">
        <v>743</v>
      </c>
      <c r="C56" s="309"/>
      <c r="D56" s="309"/>
      <c r="E56" s="309">
        <v>674.52099999999996</v>
      </c>
      <c r="F56" s="309"/>
      <c r="G56" s="309"/>
      <c r="H56" s="309">
        <v>932.96799999999996</v>
      </c>
      <c r="I56" s="309"/>
      <c r="J56" s="309"/>
      <c r="K56" s="309"/>
      <c r="L56" s="106"/>
    </row>
    <row r="57" spans="1:13" ht="22.5" customHeight="1">
      <c r="A57" s="315" t="s">
        <v>747</v>
      </c>
      <c r="B57" s="309" t="s">
        <v>746</v>
      </c>
      <c r="C57" s="309"/>
      <c r="D57" s="309"/>
      <c r="E57" s="309"/>
      <c r="F57" s="309"/>
      <c r="G57" s="309"/>
      <c r="H57" s="309">
        <v>2630.8150000000001</v>
      </c>
      <c r="I57" s="309"/>
      <c r="J57" s="309"/>
      <c r="K57" s="309"/>
      <c r="L57" s="106"/>
    </row>
    <row r="58" spans="1:13" ht="22.5" customHeight="1">
      <c r="A58" s="319" t="s">
        <v>440</v>
      </c>
      <c r="B58" s="310" t="s">
        <v>751</v>
      </c>
      <c r="C58" s="310"/>
      <c r="D58" s="310"/>
      <c r="E58" s="310"/>
      <c r="F58" s="310"/>
      <c r="G58" s="310"/>
      <c r="H58" s="310"/>
      <c r="I58" s="350">
        <v>199.40129999999999</v>
      </c>
      <c r="J58" s="310"/>
      <c r="K58" s="310"/>
      <c r="L58" s="106"/>
    </row>
    <row r="59" spans="1:13" ht="22.5" customHeight="1">
      <c r="A59" s="327">
        <v>5</v>
      </c>
      <c r="B59" s="328" t="s">
        <v>388</v>
      </c>
      <c r="C59" s="328"/>
      <c r="D59" s="328">
        <f t="shared" si="0"/>
        <v>3820.498</v>
      </c>
      <c r="E59" s="328">
        <v>2955.018</v>
      </c>
      <c r="F59" s="328">
        <v>865.48</v>
      </c>
      <c r="G59" s="328">
        <f t="shared" si="2"/>
        <v>3539.4018999999998</v>
      </c>
      <c r="H59" s="328">
        <f>H60+H61</f>
        <v>2805.1839</v>
      </c>
      <c r="I59" s="328">
        <f>I60+I61</f>
        <v>734.21800000000007</v>
      </c>
      <c r="J59" s="328"/>
      <c r="K59" s="328">
        <f t="shared" si="3"/>
        <v>92.642422532350494</v>
      </c>
      <c r="L59" s="138"/>
    </row>
    <row r="60" spans="1:13" ht="22.5" customHeight="1">
      <c r="A60" s="330" t="s">
        <v>54</v>
      </c>
      <c r="B60" s="331" t="s">
        <v>752</v>
      </c>
      <c r="C60" s="331"/>
      <c r="D60" s="331"/>
      <c r="E60" s="331">
        <v>2955.018</v>
      </c>
      <c r="F60" s="331"/>
      <c r="G60" s="331"/>
      <c r="H60" s="331">
        <v>2805.1839</v>
      </c>
      <c r="I60" s="331"/>
      <c r="J60" s="331"/>
      <c r="K60" s="331"/>
      <c r="L60" s="138"/>
    </row>
    <row r="61" spans="1:13" ht="22.5" customHeight="1">
      <c r="A61" s="319" t="s">
        <v>54</v>
      </c>
      <c r="B61" s="310" t="s">
        <v>753</v>
      </c>
      <c r="C61" s="310"/>
      <c r="D61" s="310"/>
      <c r="E61" s="310"/>
      <c r="F61" s="310">
        <v>865.48</v>
      </c>
      <c r="G61" s="310"/>
      <c r="H61" s="310"/>
      <c r="I61" s="310">
        <f>579.873+154.345</f>
        <v>734.21800000000007</v>
      </c>
      <c r="J61" s="310"/>
      <c r="K61" s="310"/>
      <c r="L61" s="138"/>
    </row>
    <row r="62" spans="1:13" ht="22.5" customHeight="1">
      <c r="A62" s="327">
        <v>6</v>
      </c>
      <c r="B62" s="328" t="s">
        <v>111</v>
      </c>
      <c r="C62" s="328"/>
      <c r="D62" s="328">
        <f t="shared" si="0"/>
        <v>19000</v>
      </c>
      <c r="E62" s="328">
        <v>19000</v>
      </c>
      <c r="F62" s="328"/>
      <c r="G62" s="328">
        <f t="shared" si="2"/>
        <v>19092.038999999997</v>
      </c>
      <c r="H62" s="328">
        <f>19118.315-26.276</f>
        <v>19092.038999999997</v>
      </c>
      <c r="I62" s="328"/>
      <c r="J62" s="328"/>
      <c r="K62" s="359">
        <f t="shared" si="3"/>
        <v>100.48441578947367</v>
      </c>
      <c r="L62" s="106"/>
    </row>
    <row r="63" spans="1:13" ht="22.5" customHeight="1">
      <c r="A63" s="327">
        <v>7</v>
      </c>
      <c r="B63" s="328" t="s">
        <v>112</v>
      </c>
      <c r="C63" s="328"/>
      <c r="D63" s="328">
        <f t="shared" si="0"/>
        <v>38273.494000000006</v>
      </c>
      <c r="E63" s="328">
        <f>36919.66-99.598</f>
        <v>36820.062000000005</v>
      </c>
      <c r="F63" s="328">
        <v>1453.432</v>
      </c>
      <c r="G63" s="328">
        <f t="shared" si="2"/>
        <v>7455.8907790000003</v>
      </c>
      <c r="H63" s="328">
        <f>H64+H65+H66+H72+H73+H74+H75+H76+H77+H78+H80+H82+H83</f>
        <v>4307.9275790000002</v>
      </c>
      <c r="I63" s="328">
        <f>I64+I65+I66+I72+I73+I74+I75+I76+I77+I78++I80+I82+I83+I84</f>
        <v>3147.9632000000001</v>
      </c>
      <c r="J63" s="328"/>
      <c r="K63" s="328">
        <f>G63/D63%</f>
        <v>19.480559519859877</v>
      </c>
      <c r="L63" s="108"/>
      <c r="M63" s="138"/>
    </row>
    <row r="64" spans="1:13" ht="22.5" customHeight="1">
      <c r="A64" s="312" t="s">
        <v>54</v>
      </c>
      <c r="B64" s="313" t="s">
        <v>754</v>
      </c>
      <c r="C64" s="313"/>
      <c r="D64" s="313"/>
      <c r="E64" s="313">
        <v>29500</v>
      </c>
      <c r="F64" s="313"/>
      <c r="G64" s="313"/>
      <c r="H64" s="313"/>
      <c r="I64" s="313"/>
      <c r="J64" s="313"/>
      <c r="K64" s="313"/>
      <c r="L64" s="106"/>
    </row>
    <row r="65" spans="1:12" ht="22.5" customHeight="1">
      <c r="A65" s="312" t="s">
        <v>54</v>
      </c>
      <c r="B65" s="313" t="s">
        <v>755</v>
      </c>
      <c r="C65" s="313"/>
      <c r="D65" s="313"/>
      <c r="E65" s="313">
        <v>255</v>
      </c>
      <c r="F65" s="313"/>
      <c r="G65" s="313">
        <f>H65+I65</f>
        <v>232.50700000000001</v>
      </c>
      <c r="H65" s="313">
        <v>232.50700000000001</v>
      </c>
      <c r="I65" s="313"/>
      <c r="J65" s="313"/>
      <c r="K65" s="313"/>
      <c r="L65" s="108"/>
    </row>
    <row r="66" spans="1:12" ht="22.5" customHeight="1">
      <c r="A66" s="312" t="s">
        <v>54</v>
      </c>
      <c r="B66" s="313" t="s">
        <v>756</v>
      </c>
      <c r="C66" s="313"/>
      <c r="D66" s="313"/>
      <c r="E66" s="313">
        <v>300</v>
      </c>
      <c r="F66" s="313"/>
      <c r="G66" s="313">
        <f>H66+I66</f>
        <v>219.06799999999998</v>
      </c>
      <c r="H66" s="313">
        <f>SUM(H67:H71)</f>
        <v>32.868000000000002</v>
      </c>
      <c r="I66" s="313">
        <f>SUM(I67:I71)</f>
        <v>186.2</v>
      </c>
      <c r="J66" s="313"/>
      <c r="K66" s="313"/>
      <c r="L66" s="106"/>
    </row>
    <row r="67" spans="1:12" ht="22.5" customHeight="1">
      <c r="A67" s="311" t="s">
        <v>442</v>
      </c>
      <c r="B67" s="308" t="s">
        <v>464</v>
      </c>
      <c r="C67" s="308"/>
      <c r="D67" s="308"/>
      <c r="E67" s="308"/>
      <c r="F67" s="308"/>
      <c r="G67" s="308"/>
      <c r="H67" s="308"/>
      <c r="I67" s="308">
        <v>6</v>
      </c>
      <c r="J67" s="308"/>
      <c r="K67" s="308"/>
      <c r="L67" s="106"/>
    </row>
    <row r="68" spans="1:12" ht="22.5" customHeight="1">
      <c r="A68" s="315" t="s">
        <v>442</v>
      </c>
      <c r="B68" s="309" t="s">
        <v>466</v>
      </c>
      <c r="C68" s="309"/>
      <c r="D68" s="309"/>
      <c r="E68" s="309"/>
      <c r="F68" s="309"/>
      <c r="G68" s="309"/>
      <c r="H68" s="309"/>
      <c r="I68" s="309">
        <v>31.2</v>
      </c>
      <c r="J68" s="309"/>
      <c r="K68" s="309"/>
      <c r="L68" s="106"/>
    </row>
    <row r="69" spans="1:12" ht="22.5" customHeight="1">
      <c r="A69" s="315" t="s">
        <v>766</v>
      </c>
      <c r="B69" s="309" t="s">
        <v>463</v>
      </c>
      <c r="C69" s="309"/>
      <c r="D69" s="309"/>
      <c r="E69" s="309"/>
      <c r="F69" s="309"/>
      <c r="G69" s="309"/>
      <c r="H69" s="309"/>
      <c r="I69" s="309">
        <v>20</v>
      </c>
      <c r="J69" s="309"/>
      <c r="K69" s="309"/>
      <c r="L69" s="106"/>
    </row>
    <row r="70" spans="1:12" ht="22.5" customHeight="1">
      <c r="A70" s="317" t="s">
        <v>442</v>
      </c>
      <c r="B70" s="305" t="s">
        <v>457</v>
      </c>
      <c r="C70" s="305"/>
      <c r="D70" s="305"/>
      <c r="E70" s="305"/>
      <c r="F70" s="305"/>
      <c r="G70" s="305"/>
      <c r="H70" s="305"/>
      <c r="I70" s="305">
        <v>129</v>
      </c>
      <c r="J70" s="305"/>
      <c r="K70" s="305"/>
      <c r="L70" s="106"/>
    </row>
    <row r="71" spans="1:12" ht="22.5" customHeight="1">
      <c r="A71" s="319" t="s">
        <v>442</v>
      </c>
      <c r="B71" s="310" t="s">
        <v>761</v>
      </c>
      <c r="C71" s="310"/>
      <c r="D71" s="310"/>
      <c r="E71" s="310"/>
      <c r="F71" s="310"/>
      <c r="G71" s="310"/>
      <c r="H71" s="310">
        <v>32.868000000000002</v>
      </c>
      <c r="I71" s="310"/>
      <c r="J71" s="310"/>
      <c r="K71" s="310"/>
      <c r="L71" s="106"/>
    </row>
    <row r="72" spans="1:12" ht="22.5" customHeight="1">
      <c r="A72" s="312" t="s">
        <v>54</v>
      </c>
      <c r="B72" s="313" t="s">
        <v>757</v>
      </c>
      <c r="C72" s="313"/>
      <c r="D72" s="313"/>
      <c r="E72" s="313">
        <v>1900</v>
      </c>
      <c r="F72" s="313"/>
      <c r="G72" s="313">
        <f t="shared" ref="G72:G79" si="4">H72+I72</f>
        <v>1820.306</v>
      </c>
      <c r="H72" s="313"/>
      <c r="I72" s="313">
        <v>1820.306</v>
      </c>
      <c r="J72" s="313"/>
      <c r="K72" s="313"/>
      <c r="L72" s="106"/>
    </row>
    <row r="73" spans="1:12" ht="37.5" customHeight="1">
      <c r="A73" s="312" t="s">
        <v>54</v>
      </c>
      <c r="B73" s="313" t="s">
        <v>758</v>
      </c>
      <c r="C73" s="313"/>
      <c r="D73" s="313"/>
      <c r="E73" s="313">
        <v>1632</v>
      </c>
      <c r="F73" s="313"/>
      <c r="G73" s="313">
        <f t="shared" si="4"/>
        <v>605.53129999999999</v>
      </c>
      <c r="H73" s="313"/>
      <c r="I73" s="313">
        <v>605.53129999999999</v>
      </c>
      <c r="J73" s="313"/>
      <c r="K73" s="313"/>
      <c r="L73" s="239"/>
    </row>
    <row r="74" spans="1:12" ht="22.5" customHeight="1">
      <c r="A74" s="312" t="s">
        <v>54</v>
      </c>
      <c r="B74" s="313" t="s">
        <v>759</v>
      </c>
      <c r="C74" s="313"/>
      <c r="D74" s="313"/>
      <c r="E74" s="313">
        <v>105</v>
      </c>
      <c r="F74" s="313"/>
      <c r="G74" s="313">
        <f t="shared" si="4"/>
        <v>96</v>
      </c>
      <c r="H74" s="313">
        <v>96</v>
      </c>
      <c r="I74" s="313"/>
      <c r="J74" s="313"/>
      <c r="K74" s="313"/>
      <c r="L74" s="106"/>
    </row>
    <row r="75" spans="1:12" ht="22.5" customHeight="1">
      <c r="A75" s="312" t="s">
        <v>54</v>
      </c>
      <c r="B75" s="313" t="s">
        <v>760</v>
      </c>
      <c r="C75" s="313"/>
      <c r="D75" s="313"/>
      <c r="E75" s="313">
        <v>372</v>
      </c>
      <c r="F75" s="313"/>
      <c r="G75" s="313">
        <f t="shared" si="4"/>
        <v>324.919579</v>
      </c>
      <c r="H75" s="313">
        <v>324.919579</v>
      </c>
      <c r="I75" s="313"/>
      <c r="J75" s="313"/>
      <c r="K75" s="313"/>
      <c r="L75" s="296"/>
    </row>
    <row r="76" spans="1:12" ht="22.5" customHeight="1">
      <c r="A76" s="312" t="s">
        <v>54</v>
      </c>
      <c r="B76" s="313" t="s">
        <v>761</v>
      </c>
      <c r="C76" s="313"/>
      <c r="D76" s="313"/>
      <c r="E76" s="313">
        <v>1924.579</v>
      </c>
      <c r="F76" s="313"/>
      <c r="G76" s="313">
        <f t="shared" si="4"/>
        <v>1882.854</v>
      </c>
      <c r="H76" s="313">
        <v>1882.854</v>
      </c>
      <c r="I76" s="313"/>
      <c r="J76" s="313"/>
      <c r="K76" s="313"/>
      <c r="L76" s="138"/>
    </row>
    <row r="77" spans="1:12" ht="22.5" customHeight="1">
      <c r="A77" s="312" t="s">
        <v>54</v>
      </c>
      <c r="B77" s="313" t="s">
        <v>762</v>
      </c>
      <c r="C77" s="313"/>
      <c r="D77" s="313"/>
      <c r="E77" s="313">
        <v>481.08</v>
      </c>
      <c r="F77" s="313"/>
      <c r="G77" s="313">
        <f t="shared" si="4"/>
        <v>471.69499999999999</v>
      </c>
      <c r="H77" s="313">
        <v>471.69499999999999</v>
      </c>
      <c r="I77" s="313"/>
      <c r="J77" s="313"/>
      <c r="K77" s="313"/>
      <c r="L77" s="138"/>
    </row>
    <row r="78" spans="1:12" ht="22.5" customHeight="1">
      <c r="A78" s="312" t="s">
        <v>54</v>
      </c>
      <c r="B78" s="313" t="s">
        <v>763</v>
      </c>
      <c r="C78" s="313"/>
      <c r="D78" s="313"/>
      <c r="E78" s="313">
        <v>100</v>
      </c>
      <c r="F78" s="313"/>
      <c r="G78" s="313">
        <f t="shared" si="4"/>
        <v>33.362000000000002</v>
      </c>
      <c r="H78" s="313">
        <f>H79</f>
        <v>33.362000000000002</v>
      </c>
      <c r="I78" s="313"/>
      <c r="J78" s="313"/>
      <c r="K78" s="313"/>
      <c r="L78" s="106"/>
    </row>
    <row r="79" spans="1:12" ht="22.5" customHeight="1">
      <c r="A79" s="312" t="s">
        <v>442</v>
      </c>
      <c r="B79" s="313" t="s">
        <v>846</v>
      </c>
      <c r="C79" s="313"/>
      <c r="D79" s="313"/>
      <c r="E79" s="313"/>
      <c r="F79" s="313"/>
      <c r="G79" s="313">
        <f t="shared" si="4"/>
        <v>33.362000000000002</v>
      </c>
      <c r="H79" s="313">
        <v>33.362000000000002</v>
      </c>
      <c r="I79" s="313"/>
      <c r="J79" s="313"/>
      <c r="K79" s="313"/>
      <c r="L79" s="106"/>
    </row>
    <row r="80" spans="1:12" ht="22.5" customHeight="1">
      <c r="A80" s="312" t="s">
        <v>54</v>
      </c>
      <c r="B80" s="313" t="s">
        <v>764</v>
      </c>
      <c r="C80" s="313"/>
      <c r="D80" s="313"/>
      <c r="E80" s="313">
        <v>100</v>
      </c>
      <c r="F80" s="313"/>
      <c r="G80" s="313"/>
      <c r="H80" s="313">
        <f>H81</f>
        <v>90</v>
      </c>
      <c r="I80" s="313"/>
      <c r="J80" s="313"/>
      <c r="K80" s="313"/>
      <c r="L80" s="106"/>
    </row>
    <row r="81" spans="1:12" ht="22.5" customHeight="1">
      <c r="A81" s="312" t="s">
        <v>442</v>
      </c>
      <c r="B81" s="313" t="s">
        <v>755</v>
      </c>
      <c r="C81" s="313"/>
      <c r="D81" s="313"/>
      <c r="E81" s="313"/>
      <c r="F81" s="313"/>
      <c r="G81" s="313"/>
      <c r="H81" s="313">
        <v>90</v>
      </c>
      <c r="I81" s="313"/>
      <c r="J81" s="313"/>
      <c r="K81" s="313"/>
      <c r="L81" s="106"/>
    </row>
    <row r="82" spans="1:12" ht="22.5" customHeight="1">
      <c r="A82" s="312" t="s">
        <v>54</v>
      </c>
      <c r="B82" s="313" t="s">
        <v>765</v>
      </c>
      <c r="C82" s="313"/>
      <c r="D82" s="313"/>
      <c r="E82" s="313">
        <f>250-99.598</f>
        <v>150.40199999999999</v>
      </c>
      <c r="F82" s="313"/>
      <c r="G82" s="313"/>
      <c r="H82" s="313"/>
      <c r="I82" s="313">
        <v>150.4016</v>
      </c>
      <c r="J82" s="313"/>
      <c r="K82" s="313"/>
      <c r="L82" s="106"/>
    </row>
    <row r="83" spans="1:12" ht="22.5" customHeight="1">
      <c r="A83" s="312" t="s">
        <v>54</v>
      </c>
      <c r="B83" s="313" t="s">
        <v>818</v>
      </c>
      <c r="C83" s="313"/>
      <c r="D83" s="313"/>
      <c r="E83" s="313"/>
      <c r="F83" s="313"/>
      <c r="G83" s="313"/>
      <c r="H83" s="313">
        <v>1143.722</v>
      </c>
      <c r="I83" s="313"/>
      <c r="J83" s="313"/>
      <c r="K83" s="313"/>
      <c r="L83" s="106"/>
    </row>
    <row r="84" spans="1:12" ht="22.5" customHeight="1">
      <c r="A84" s="312" t="s">
        <v>54</v>
      </c>
      <c r="B84" s="313" t="s">
        <v>867</v>
      </c>
      <c r="C84" s="313"/>
      <c r="D84" s="313"/>
      <c r="E84" s="313"/>
      <c r="F84" s="313">
        <v>1453.432</v>
      </c>
      <c r="G84" s="313"/>
      <c r="H84" s="313"/>
      <c r="I84" s="313">
        <v>385.52429999999998</v>
      </c>
      <c r="J84" s="313"/>
      <c r="K84" s="313"/>
      <c r="L84" s="106"/>
    </row>
    <row r="85" spans="1:12" ht="22.5" customHeight="1">
      <c r="A85" s="327">
        <v>8</v>
      </c>
      <c r="B85" s="328" t="s">
        <v>113</v>
      </c>
      <c r="C85" s="328"/>
      <c r="D85" s="328">
        <f>E85+F85</f>
        <v>58459.315000000002</v>
      </c>
      <c r="E85" s="328">
        <f>E86+E114+E144</f>
        <v>36679.892</v>
      </c>
      <c r="F85" s="328">
        <v>21779.422999999999</v>
      </c>
      <c r="G85" s="328">
        <f>H85+I85</f>
        <v>63709.197203999996</v>
      </c>
      <c r="H85" s="328">
        <f>H86+H114+H144</f>
        <v>33106.603999999992</v>
      </c>
      <c r="I85" s="328">
        <f>I86+I114</f>
        <v>30602.593204000001</v>
      </c>
      <c r="J85" s="328"/>
      <c r="K85" s="328">
        <f t="shared" si="3"/>
        <v>108.98040321546702</v>
      </c>
      <c r="L85" s="138"/>
    </row>
    <row r="86" spans="1:12" ht="42.75" customHeight="1">
      <c r="A86" s="312" t="s">
        <v>711</v>
      </c>
      <c r="B86" s="313" t="s">
        <v>390</v>
      </c>
      <c r="C86" s="313"/>
      <c r="D86" s="313">
        <f t="shared" si="0"/>
        <v>30292.892</v>
      </c>
      <c r="E86" s="313">
        <f>30142.892+150</f>
        <v>30292.892</v>
      </c>
      <c r="F86" s="313"/>
      <c r="G86" s="313">
        <f>H86+I86</f>
        <v>59971.270203999993</v>
      </c>
      <c r="H86" s="313">
        <f>SUM(H87:H107)+SUM(H110:H112)</f>
        <v>29608.676999999992</v>
      </c>
      <c r="I86" s="313">
        <f>31653.585204-240-526.189-524.803</f>
        <v>30362.593204000001</v>
      </c>
      <c r="J86" s="313"/>
      <c r="K86" s="313"/>
      <c r="L86" s="106"/>
    </row>
    <row r="87" spans="1:12" ht="27" customHeight="1">
      <c r="A87" s="311" t="s">
        <v>54</v>
      </c>
      <c r="B87" s="308" t="s">
        <v>772</v>
      </c>
      <c r="C87" s="308"/>
      <c r="D87" s="308"/>
      <c r="E87" s="308">
        <v>9319.1540000000005</v>
      </c>
      <c r="F87" s="308"/>
      <c r="G87" s="308"/>
      <c r="H87" s="308">
        <v>9466.5759999999991</v>
      </c>
      <c r="I87" s="308"/>
      <c r="J87" s="308"/>
      <c r="K87" s="308"/>
      <c r="L87" s="106"/>
    </row>
    <row r="88" spans="1:12" ht="18.75" customHeight="1">
      <c r="A88" s="315" t="s">
        <v>54</v>
      </c>
      <c r="B88" s="309" t="s">
        <v>773</v>
      </c>
      <c r="C88" s="309"/>
      <c r="D88" s="309"/>
      <c r="E88" s="309">
        <v>1525.7439999999999</v>
      </c>
      <c r="F88" s="309"/>
      <c r="G88" s="309"/>
      <c r="H88" s="309">
        <v>1612.2470000000001</v>
      </c>
      <c r="I88" s="309"/>
      <c r="J88" s="309"/>
      <c r="K88" s="309"/>
      <c r="L88" s="106"/>
    </row>
    <row r="89" spans="1:12" ht="23.25" customHeight="1">
      <c r="A89" s="315" t="s">
        <v>54</v>
      </c>
      <c r="B89" s="309" t="s">
        <v>774</v>
      </c>
      <c r="C89" s="309"/>
      <c r="D89" s="309"/>
      <c r="E89" s="309">
        <v>10188.085999999999</v>
      </c>
      <c r="F89" s="309"/>
      <c r="G89" s="309"/>
      <c r="H89" s="309">
        <v>9852.3119999999999</v>
      </c>
      <c r="I89" s="309"/>
      <c r="J89" s="309"/>
      <c r="K89" s="309"/>
      <c r="L89" s="106"/>
    </row>
    <row r="90" spans="1:12" ht="20.25" customHeight="1">
      <c r="A90" s="315" t="s">
        <v>54</v>
      </c>
      <c r="B90" s="309" t="s">
        <v>775</v>
      </c>
      <c r="C90" s="309"/>
      <c r="D90" s="309"/>
      <c r="E90" s="309">
        <v>1626.181</v>
      </c>
      <c r="F90" s="309"/>
      <c r="G90" s="309"/>
      <c r="H90" s="309">
        <v>1554.5630000000001</v>
      </c>
      <c r="I90" s="309"/>
      <c r="J90" s="309"/>
      <c r="K90" s="309"/>
      <c r="L90" s="106"/>
    </row>
    <row r="91" spans="1:12" ht="24" customHeight="1">
      <c r="A91" s="315" t="s">
        <v>54</v>
      </c>
      <c r="B91" s="309" t="s">
        <v>778</v>
      </c>
      <c r="C91" s="309"/>
      <c r="D91" s="309"/>
      <c r="E91" s="309">
        <v>664.94200000000001</v>
      </c>
      <c r="F91" s="309"/>
      <c r="G91" s="309"/>
      <c r="H91" s="309">
        <v>626.10199999999998</v>
      </c>
      <c r="I91" s="309"/>
      <c r="J91" s="309"/>
      <c r="K91" s="309"/>
      <c r="L91" s="106"/>
    </row>
    <row r="92" spans="1:12" ht="22.5" customHeight="1">
      <c r="A92" s="315" t="s">
        <v>54</v>
      </c>
      <c r="B92" s="309" t="s">
        <v>779</v>
      </c>
      <c r="C92" s="309"/>
      <c r="D92" s="309"/>
      <c r="E92" s="309">
        <v>716.08600000000001</v>
      </c>
      <c r="F92" s="309"/>
      <c r="G92" s="309"/>
      <c r="H92" s="309">
        <v>686.81100000000004</v>
      </c>
      <c r="I92" s="309"/>
      <c r="J92" s="309"/>
      <c r="K92" s="309"/>
      <c r="L92" s="106"/>
    </row>
    <row r="93" spans="1:12" ht="22.5" customHeight="1">
      <c r="A93" s="315" t="s">
        <v>54</v>
      </c>
      <c r="B93" s="309" t="s">
        <v>782</v>
      </c>
      <c r="C93" s="309"/>
      <c r="D93" s="309"/>
      <c r="E93" s="309">
        <v>622.86199999999997</v>
      </c>
      <c r="F93" s="309"/>
      <c r="G93" s="309"/>
      <c r="H93" s="309">
        <v>604.35</v>
      </c>
      <c r="I93" s="309"/>
      <c r="J93" s="309"/>
      <c r="K93" s="309"/>
      <c r="L93" s="106"/>
    </row>
    <row r="94" spans="1:12" ht="22.5" customHeight="1">
      <c r="A94" s="315" t="s">
        <v>54</v>
      </c>
      <c r="B94" s="309" t="s">
        <v>780</v>
      </c>
      <c r="C94" s="309"/>
      <c r="D94" s="309"/>
      <c r="E94" s="309">
        <v>436.899</v>
      </c>
      <c r="F94" s="309"/>
      <c r="G94" s="309"/>
      <c r="H94" s="309">
        <v>430.50799999999998</v>
      </c>
      <c r="I94" s="309"/>
      <c r="J94" s="309"/>
      <c r="K94" s="309"/>
      <c r="L94" s="106"/>
    </row>
    <row r="95" spans="1:12" ht="22.5" customHeight="1">
      <c r="A95" s="315" t="s">
        <v>54</v>
      </c>
      <c r="B95" s="309" t="s">
        <v>784</v>
      </c>
      <c r="C95" s="309"/>
      <c r="D95" s="309"/>
      <c r="E95" s="309">
        <v>408.71199999999999</v>
      </c>
      <c r="F95" s="309"/>
      <c r="G95" s="309"/>
      <c r="H95" s="309">
        <v>408.71199999999999</v>
      </c>
      <c r="I95" s="309"/>
      <c r="J95" s="309"/>
      <c r="K95" s="309"/>
      <c r="L95" s="106"/>
    </row>
    <row r="96" spans="1:12" ht="22.5" customHeight="1">
      <c r="A96" s="315" t="s">
        <v>54</v>
      </c>
      <c r="B96" s="309" t="s">
        <v>785</v>
      </c>
      <c r="C96" s="309"/>
      <c r="D96" s="309"/>
      <c r="E96" s="309">
        <v>1494.319</v>
      </c>
      <c r="F96" s="309"/>
      <c r="G96" s="309"/>
      <c r="H96" s="309">
        <v>1285.752</v>
      </c>
      <c r="I96" s="309"/>
      <c r="J96" s="309"/>
      <c r="K96" s="309"/>
      <c r="L96" s="106"/>
    </row>
    <row r="97" spans="1:12" ht="22.5" customHeight="1">
      <c r="A97" s="315" t="s">
        <v>54</v>
      </c>
      <c r="B97" s="309" t="s">
        <v>788</v>
      </c>
      <c r="C97" s="309"/>
      <c r="D97" s="309"/>
      <c r="E97" s="309">
        <v>304.88600000000002</v>
      </c>
      <c r="F97" s="309"/>
      <c r="G97" s="309"/>
      <c r="H97" s="309">
        <v>314.38600000000002</v>
      </c>
      <c r="I97" s="309"/>
      <c r="J97" s="309"/>
      <c r="K97" s="309"/>
      <c r="L97" s="106"/>
    </row>
    <row r="98" spans="1:12" ht="23.25" customHeight="1">
      <c r="A98" s="315" t="s">
        <v>54</v>
      </c>
      <c r="B98" s="309" t="s">
        <v>790</v>
      </c>
      <c r="C98" s="309"/>
      <c r="D98" s="309"/>
      <c r="E98" s="309">
        <v>175.911</v>
      </c>
      <c r="F98" s="309"/>
      <c r="G98" s="309"/>
      <c r="H98" s="309">
        <v>161.34200000000001</v>
      </c>
      <c r="I98" s="309"/>
      <c r="J98" s="309"/>
      <c r="K98" s="309"/>
      <c r="L98" s="106"/>
    </row>
    <row r="99" spans="1:12" ht="23.25" customHeight="1">
      <c r="A99" s="315" t="s">
        <v>54</v>
      </c>
      <c r="B99" s="309" t="s">
        <v>791</v>
      </c>
      <c r="C99" s="309"/>
      <c r="D99" s="309"/>
      <c r="E99" s="309">
        <v>276.00400000000002</v>
      </c>
      <c r="F99" s="309"/>
      <c r="G99" s="309"/>
      <c r="H99" s="309">
        <v>162.761</v>
      </c>
      <c r="I99" s="309"/>
      <c r="J99" s="309"/>
      <c r="K99" s="309"/>
      <c r="L99" s="106"/>
    </row>
    <row r="100" spans="1:12" ht="23.25" customHeight="1">
      <c r="A100" s="315" t="s">
        <v>54</v>
      </c>
      <c r="B100" s="309" t="s">
        <v>795</v>
      </c>
      <c r="C100" s="309"/>
      <c r="D100" s="309"/>
      <c r="E100" s="309">
        <v>175.655</v>
      </c>
      <c r="F100" s="309"/>
      <c r="G100" s="309"/>
      <c r="H100" s="309">
        <v>180.798</v>
      </c>
      <c r="I100" s="309"/>
      <c r="J100" s="305"/>
      <c r="K100" s="305"/>
      <c r="L100" s="106"/>
    </row>
    <row r="101" spans="1:12" ht="23.25" customHeight="1">
      <c r="A101" s="315" t="s">
        <v>54</v>
      </c>
      <c r="B101" s="309" t="s">
        <v>797</v>
      </c>
      <c r="C101" s="309"/>
      <c r="D101" s="309"/>
      <c r="E101" s="309">
        <v>257.92500000000001</v>
      </c>
      <c r="F101" s="309"/>
      <c r="G101" s="309"/>
      <c r="H101" s="309">
        <v>233.108</v>
      </c>
      <c r="I101" s="309"/>
      <c r="J101" s="305"/>
      <c r="K101" s="305"/>
      <c r="L101" s="106"/>
    </row>
    <row r="102" spans="1:12" ht="23.25" customHeight="1">
      <c r="A102" s="315" t="s">
        <v>54</v>
      </c>
      <c r="B102" s="309" t="s">
        <v>798</v>
      </c>
      <c r="C102" s="309"/>
      <c r="D102" s="309"/>
      <c r="E102" s="309">
        <v>278.15800000000002</v>
      </c>
      <c r="F102" s="309"/>
      <c r="G102" s="309"/>
      <c r="H102" s="309">
        <v>307.32600000000002</v>
      </c>
      <c r="I102" s="309"/>
      <c r="J102" s="305"/>
      <c r="K102" s="305"/>
      <c r="L102" s="106"/>
    </row>
    <row r="103" spans="1:12" ht="24.95" customHeight="1">
      <c r="A103" s="315" t="s">
        <v>54</v>
      </c>
      <c r="B103" s="309" t="s">
        <v>755</v>
      </c>
      <c r="C103" s="309"/>
      <c r="D103" s="309"/>
      <c r="E103" s="309">
        <v>116.286</v>
      </c>
      <c r="F103" s="309"/>
      <c r="G103" s="309"/>
      <c r="H103" s="309">
        <v>111.858</v>
      </c>
      <c r="I103" s="309"/>
      <c r="J103" s="309"/>
      <c r="K103" s="309"/>
      <c r="L103" s="106"/>
    </row>
    <row r="104" spans="1:12" ht="24.95" customHeight="1">
      <c r="A104" s="315" t="s">
        <v>54</v>
      </c>
      <c r="B104" s="309" t="s">
        <v>767</v>
      </c>
      <c r="C104" s="309"/>
      <c r="D104" s="309"/>
      <c r="E104" s="309">
        <v>86.602999999999994</v>
      </c>
      <c r="F104" s="309"/>
      <c r="G104" s="309"/>
      <c r="H104" s="309">
        <v>82.165000000000006</v>
      </c>
      <c r="I104" s="309"/>
      <c r="J104" s="309"/>
      <c r="K104" s="309"/>
      <c r="L104" s="106"/>
    </row>
    <row r="105" spans="1:12" ht="24.95" customHeight="1">
      <c r="A105" s="315" t="s">
        <v>54</v>
      </c>
      <c r="B105" s="309" t="s">
        <v>760</v>
      </c>
      <c r="C105" s="309"/>
      <c r="D105" s="309"/>
      <c r="E105" s="309">
        <v>105.69799999999999</v>
      </c>
      <c r="F105" s="309"/>
      <c r="G105" s="309"/>
      <c r="H105" s="309">
        <v>99.652000000000001</v>
      </c>
      <c r="I105" s="309"/>
      <c r="J105" s="309"/>
      <c r="K105" s="309"/>
      <c r="L105" s="106"/>
    </row>
    <row r="106" spans="1:12" ht="24.95" customHeight="1">
      <c r="A106" s="315" t="s">
        <v>54</v>
      </c>
      <c r="B106" s="309" t="s">
        <v>802</v>
      </c>
      <c r="C106" s="309"/>
      <c r="D106" s="309"/>
      <c r="E106" s="309">
        <v>93.281000000000006</v>
      </c>
      <c r="F106" s="309"/>
      <c r="G106" s="309"/>
      <c r="H106" s="309">
        <v>87.658000000000001</v>
      </c>
      <c r="I106" s="309"/>
      <c r="J106" s="309"/>
      <c r="K106" s="309"/>
      <c r="L106" s="106"/>
    </row>
    <row r="107" spans="1:12" ht="24.95" customHeight="1">
      <c r="A107" s="315" t="s">
        <v>54</v>
      </c>
      <c r="B107" s="309" t="s">
        <v>801</v>
      </c>
      <c r="C107" s="309"/>
      <c r="D107" s="309"/>
      <c r="E107" s="309">
        <v>1150</v>
      </c>
      <c r="F107" s="309"/>
      <c r="G107" s="309"/>
      <c r="H107" s="309">
        <f>H108+H109</f>
        <v>990.69</v>
      </c>
      <c r="I107" s="309"/>
      <c r="J107" s="309"/>
      <c r="K107" s="309"/>
      <c r="L107" s="106"/>
    </row>
    <row r="108" spans="1:12" ht="24.95" customHeight="1">
      <c r="A108" s="315" t="s">
        <v>442</v>
      </c>
      <c r="B108" s="309" t="s">
        <v>798</v>
      </c>
      <c r="C108" s="309"/>
      <c r="D108" s="309"/>
      <c r="E108" s="309"/>
      <c r="F108" s="309"/>
      <c r="G108" s="309"/>
      <c r="H108" s="309">
        <v>43.094999999999999</v>
      </c>
      <c r="I108" s="309"/>
      <c r="J108" s="309"/>
      <c r="K108" s="309"/>
      <c r="L108" s="106"/>
    </row>
    <row r="109" spans="1:12" ht="24.95" customHeight="1">
      <c r="A109" s="315" t="s">
        <v>442</v>
      </c>
      <c r="B109" s="309" t="s">
        <v>814</v>
      </c>
      <c r="C109" s="309"/>
      <c r="D109" s="309"/>
      <c r="E109" s="309"/>
      <c r="F109" s="309"/>
      <c r="G109" s="309"/>
      <c r="H109" s="309">
        <v>947.59500000000003</v>
      </c>
      <c r="I109" s="309"/>
      <c r="J109" s="309"/>
      <c r="K109" s="309"/>
      <c r="L109" s="106"/>
    </row>
    <row r="110" spans="1:12" ht="24.95" customHeight="1">
      <c r="A110" s="315" t="s">
        <v>54</v>
      </c>
      <c r="B110" s="309" t="s">
        <v>815</v>
      </c>
      <c r="C110" s="309"/>
      <c r="D110" s="309"/>
      <c r="E110" s="309">
        <v>40</v>
      </c>
      <c r="F110" s="309"/>
      <c r="G110" s="309"/>
      <c r="H110" s="309">
        <v>36</v>
      </c>
      <c r="I110" s="309"/>
      <c r="J110" s="309"/>
      <c r="K110" s="309"/>
      <c r="L110" s="106"/>
    </row>
    <row r="111" spans="1:12" ht="24.95" customHeight="1">
      <c r="A111" s="315" t="s">
        <v>54</v>
      </c>
      <c r="B111" s="309" t="s">
        <v>816</v>
      </c>
      <c r="C111" s="309"/>
      <c r="D111" s="309"/>
      <c r="E111" s="309">
        <v>100</v>
      </c>
      <c r="F111" s="309"/>
      <c r="G111" s="309"/>
      <c r="H111" s="309">
        <v>190</v>
      </c>
      <c r="I111" s="309"/>
      <c r="J111" s="309"/>
      <c r="K111" s="309"/>
      <c r="L111" s="106"/>
    </row>
    <row r="112" spans="1:12" ht="23.25" customHeight="1">
      <c r="A112" s="319" t="s">
        <v>460</v>
      </c>
      <c r="B112" s="310" t="s">
        <v>817</v>
      </c>
      <c r="C112" s="310"/>
      <c r="D112" s="310"/>
      <c r="E112" s="310">
        <v>129.5</v>
      </c>
      <c r="F112" s="310"/>
      <c r="G112" s="310"/>
      <c r="H112" s="310">
        <v>123</v>
      </c>
      <c r="I112" s="310"/>
      <c r="J112" s="310"/>
      <c r="K112" s="310"/>
      <c r="L112" s="106"/>
    </row>
    <row r="113" spans="1:12" ht="24.75" hidden="1" customHeight="1">
      <c r="A113" s="319"/>
      <c r="B113" s="310"/>
      <c r="C113" s="310"/>
      <c r="D113" s="310"/>
      <c r="E113" s="310"/>
      <c r="F113" s="310"/>
      <c r="G113" s="310"/>
      <c r="H113" s="310"/>
      <c r="I113" s="310"/>
      <c r="J113" s="310"/>
      <c r="K113" s="310"/>
      <c r="L113" s="106"/>
    </row>
    <row r="114" spans="1:12" ht="22.5" customHeight="1">
      <c r="A114" s="312" t="s">
        <v>712</v>
      </c>
      <c r="B114" s="313" t="s">
        <v>391</v>
      </c>
      <c r="C114" s="313"/>
      <c r="D114" s="313">
        <f t="shared" si="0"/>
        <v>1887</v>
      </c>
      <c r="E114" s="313">
        <f>3000-1113</f>
        <v>1887</v>
      </c>
      <c r="F114" s="313"/>
      <c r="G114" s="313">
        <f t="shared" si="2"/>
        <v>3737.9270000000001</v>
      </c>
      <c r="H114" s="313">
        <f>SUM(H115:H117)+SUM(H119:H143)</f>
        <v>3497.9270000000001</v>
      </c>
      <c r="I114" s="313">
        <f>SUM(I115:I143)</f>
        <v>240</v>
      </c>
      <c r="J114" s="313"/>
      <c r="K114" s="313">
        <f t="shared" si="3"/>
        <v>198.08834128245891</v>
      </c>
      <c r="L114" s="106"/>
    </row>
    <row r="115" spans="1:12" ht="22.5" customHeight="1">
      <c r="A115" s="320" t="s">
        <v>54</v>
      </c>
      <c r="B115" s="304" t="s">
        <v>710</v>
      </c>
      <c r="C115" s="304"/>
      <c r="D115" s="304"/>
      <c r="E115" s="304"/>
      <c r="F115" s="304"/>
      <c r="G115" s="304"/>
      <c r="H115" s="304">
        <v>75</v>
      </c>
      <c r="I115" s="304"/>
      <c r="J115" s="304"/>
      <c r="K115" s="305"/>
      <c r="L115" s="106"/>
    </row>
    <row r="116" spans="1:12" ht="22.5" customHeight="1">
      <c r="A116" s="315" t="s">
        <v>54</v>
      </c>
      <c r="B116" s="309" t="s">
        <v>714</v>
      </c>
      <c r="C116" s="309"/>
      <c r="D116" s="309"/>
      <c r="E116" s="309"/>
      <c r="F116" s="309"/>
      <c r="G116" s="309"/>
      <c r="H116" s="309">
        <v>140</v>
      </c>
      <c r="I116" s="309"/>
      <c r="J116" s="309"/>
      <c r="K116" s="322"/>
      <c r="L116" s="106"/>
    </row>
    <row r="117" spans="1:12" ht="22.5" customHeight="1">
      <c r="A117" s="315" t="s">
        <v>54</v>
      </c>
      <c r="B117" s="309" t="s">
        <v>740</v>
      </c>
      <c r="C117" s="309"/>
      <c r="D117" s="309"/>
      <c r="E117" s="309"/>
      <c r="F117" s="309"/>
      <c r="G117" s="309"/>
      <c r="H117" s="309">
        <f>H118</f>
        <v>7.44</v>
      </c>
      <c r="I117" s="309"/>
      <c r="J117" s="309"/>
      <c r="K117" s="322"/>
      <c r="L117" s="106"/>
    </row>
    <row r="118" spans="1:12" ht="22.5" customHeight="1">
      <c r="A118" s="315" t="s">
        <v>442</v>
      </c>
      <c r="B118" s="309" t="s">
        <v>739</v>
      </c>
      <c r="C118" s="309"/>
      <c r="D118" s="309"/>
      <c r="E118" s="309"/>
      <c r="F118" s="309"/>
      <c r="G118" s="309"/>
      <c r="H118" s="309">
        <v>7.44</v>
      </c>
      <c r="I118" s="309"/>
      <c r="J118" s="309"/>
      <c r="K118" s="322"/>
      <c r="L118" s="106"/>
    </row>
    <row r="119" spans="1:12" ht="22.5" customHeight="1">
      <c r="A119" s="315" t="s">
        <v>54</v>
      </c>
      <c r="B119" s="309" t="s">
        <v>748</v>
      </c>
      <c r="C119" s="309"/>
      <c r="D119" s="309"/>
      <c r="E119" s="309"/>
      <c r="F119" s="309"/>
      <c r="G119" s="309"/>
      <c r="H119" s="309">
        <v>731.67700000000002</v>
      </c>
      <c r="I119" s="309"/>
      <c r="J119" s="309"/>
      <c r="K119" s="322"/>
      <c r="L119" s="106"/>
    </row>
    <row r="120" spans="1:12" ht="22.5" customHeight="1">
      <c r="A120" s="315" t="s">
        <v>54</v>
      </c>
      <c r="B120" s="309" t="s">
        <v>750</v>
      </c>
      <c r="C120" s="309"/>
      <c r="D120" s="309"/>
      <c r="E120" s="309"/>
      <c r="F120" s="309"/>
      <c r="G120" s="309"/>
      <c r="H120" s="309">
        <f>19.576+6.7</f>
        <v>26.276</v>
      </c>
      <c r="I120" s="309"/>
      <c r="J120" s="309"/>
      <c r="K120" s="322"/>
      <c r="L120" s="106"/>
    </row>
    <row r="121" spans="1:12" ht="22.5" customHeight="1">
      <c r="A121" s="315" t="s">
        <v>54</v>
      </c>
      <c r="B121" s="309" t="s">
        <v>772</v>
      </c>
      <c r="C121" s="309"/>
      <c r="D121" s="309"/>
      <c r="E121" s="309"/>
      <c r="F121" s="309"/>
      <c r="G121" s="309"/>
      <c r="H121" s="309">
        <v>2103.5590000000002</v>
      </c>
      <c r="I121" s="309"/>
      <c r="J121" s="309"/>
      <c r="K121" s="322"/>
      <c r="L121" s="106"/>
    </row>
    <row r="122" spans="1:12" ht="22.5" customHeight="1">
      <c r="A122" s="315" t="s">
        <v>54</v>
      </c>
      <c r="B122" s="309" t="s">
        <v>773</v>
      </c>
      <c r="C122" s="309"/>
      <c r="D122" s="309"/>
      <c r="E122" s="309"/>
      <c r="F122" s="309"/>
      <c r="G122" s="309"/>
      <c r="H122" s="309">
        <v>37</v>
      </c>
      <c r="I122" s="309"/>
      <c r="J122" s="309"/>
      <c r="K122" s="322"/>
      <c r="L122" s="106"/>
    </row>
    <row r="123" spans="1:12" ht="22.5" customHeight="1">
      <c r="A123" s="315" t="s">
        <v>54</v>
      </c>
      <c r="B123" s="309" t="s">
        <v>774</v>
      </c>
      <c r="C123" s="309"/>
      <c r="D123" s="309"/>
      <c r="E123" s="309"/>
      <c r="F123" s="309"/>
      <c r="G123" s="309"/>
      <c r="H123" s="309">
        <v>50</v>
      </c>
      <c r="I123" s="309"/>
      <c r="J123" s="309"/>
      <c r="K123" s="322"/>
      <c r="L123" s="106"/>
    </row>
    <row r="124" spans="1:12" ht="22.5" customHeight="1">
      <c r="A124" s="315" t="s">
        <v>54</v>
      </c>
      <c r="B124" s="309" t="s">
        <v>777</v>
      </c>
      <c r="C124" s="309"/>
      <c r="D124" s="309"/>
      <c r="E124" s="309"/>
      <c r="F124" s="309"/>
      <c r="G124" s="309"/>
      <c r="H124" s="309">
        <v>8.0950000000000006</v>
      </c>
      <c r="I124" s="309"/>
      <c r="J124" s="309"/>
      <c r="K124" s="322"/>
      <c r="L124" s="106"/>
    </row>
    <row r="125" spans="1:12" ht="22.5" customHeight="1">
      <c r="A125" s="315" t="s">
        <v>54</v>
      </c>
      <c r="B125" s="309" t="s">
        <v>778</v>
      </c>
      <c r="C125" s="309"/>
      <c r="D125" s="309"/>
      <c r="E125" s="309"/>
      <c r="F125" s="309"/>
      <c r="G125" s="309"/>
      <c r="H125" s="309">
        <v>30</v>
      </c>
      <c r="I125" s="309"/>
      <c r="J125" s="309"/>
      <c r="K125" s="322"/>
      <c r="L125" s="106"/>
    </row>
    <row r="126" spans="1:12" ht="22.5" customHeight="1">
      <c r="A126" s="315" t="s">
        <v>54</v>
      </c>
      <c r="B126" s="309" t="s">
        <v>800</v>
      </c>
      <c r="C126" s="309"/>
      <c r="D126" s="309"/>
      <c r="E126" s="309"/>
      <c r="F126" s="309"/>
      <c r="G126" s="309"/>
      <c r="H126" s="309">
        <v>92</v>
      </c>
      <c r="I126" s="309"/>
      <c r="J126" s="309"/>
      <c r="K126" s="322"/>
      <c r="L126" s="106"/>
    </row>
    <row r="127" spans="1:12" ht="22.5" customHeight="1">
      <c r="A127" s="315" t="s">
        <v>54</v>
      </c>
      <c r="B127" s="309" t="s">
        <v>805</v>
      </c>
      <c r="C127" s="309"/>
      <c r="D127" s="309"/>
      <c r="E127" s="309"/>
      <c r="F127" s="309"/>
      <c r="G127" s="309"/>
      <c r="H127" s="309">
        <v>5</v>
      </c>
      <c r="I127" s="309"/>
      <c r="J127" s="309"/>
      <c r="K127" s="322"/>
      <c r="L127" s="106"/>
    </row>
    <row r="128" spans="1:12" ht="22.5" customHeight="1">
      <c r="A128" s="315" t="s">
        <v>54</v>
      </c>
      <c r="B128" s="309" t="s">
        <v>842</v>
      </c>
      <c r="C128" s="309"/>
      <c r="D128" s="309"/>
      <c r="E128" s="309"/>
      <c r="F128" s="309"/>
      <c r="G128" s="309"/>
      <c r="H128" s="309">
        <v>5</v>
      </c>
      <c r="I128" s="309"/>
      <c r="J128" s="309"/>
      <c r="K128" s="322"/>
      <c r="L128" s="106"/>
    </row>
    <row r="129" spans="1:12" ht="22.5" customHeight="1">
      <c r="A129" s="315" t="s">
        <v>54</v>
      </c>
      <c r="B129" s="309" t="s">
        <v>835</v>
      </c>
      <c r="C129" s="309"/>
      <c r="D129" s="309"/>
      <c r="E129" s="309"/>
      <c r="F129" s="309"/>
      <c r="G129" s="309"/>
      <c r="H129" s="309">
        <v>5</v>
      </c>
      <c r="I129" s="309"/>
      <c r="J129" s="309"/>
      <c r="K129" s="322"/>
      <c r="L129" s="106"/>
    </row>
    <row r="130" spans="1:12" ht="22.5" customHeight="1">
      <c r="A130" s="315" t="s">
        <v>54</v>
      </c>
      <c r="B130" s="309" t="s">
        <v>836</v>
      </c>
      <c r="C130" s="309"/>
      <c r="D130" s="309"/>
      <c r="E130" s="309"/>
      <c r="F130" s="309"/>
      <c r="G130" s="309"/>
      <c r="H130" s="309">
        <v>5</v>
      </c>
      <c r="I130" s="309"/>
      <c r="J130" s="309"/>
      <c r="K130" s="322"/>
      <c r="L130" s="106"/>
    </row>
    <row r="131" spans="1:12" ht="22.5" customHeight="1">
      <c r="A131" s="315" t="s">
        <v>54</v>
      </c>
      <c r="B131" s="322" t="s">
        <v>844</v>
      </c>
      <c r="C131" s="322"/>
      <c r="D131" s="322"/>
      <c r="E131" s="322"/>
      <c r="F131" s="322"/>
      <c r="G131" s="322"/>
      <c r="H131" s="322">
        <v>5</v>
      </c>
      <c r="I131" s="322"/>
      <c r="J131" s="322"/>
      <c r="K131" s="322"/>
      <c r="L131" s="106"/>
    </row>
    <row r="132" spans="1:12" ht="22.5" customHeight="1">
      <c r="A132" s="315" t="s">
        <v>54</v>
      </c>
      <c r="B132" s="322" t="s">
        <v>846</v>
      </c>
      <c r="C132" s="322"/>
      <c r="D132" s="322"/>
      <c r="E132" s="322"/>
      <c r="F132" s="322"/>
      <c r="G132" s="322"/>
      <c r="H132" s="322">
        <v>5</v>
      </c>
      <c r="I132" s="322"/>
      <c r="J132" s="322"/>
      <c r="K132" s="322"/>
      <c r="L132" s="106"/>
    </row>
    <row r="133" spans="1:12" ht="22.5" customHeight="1">
      <c r="A133" s="315" t="s">
        <v>54</v>
      </c>
      <c r="B133" s="322" t="s">
        <v>849</v>
      </c>
      <c r="C133" s="322"/>
      <c r="D133" s="322"/>
      <c r="E133" s="322"/>
      <c r="F133" s="322"/>
      <c r="G133" s="322"/>
      <c r="H133" s="322">
        <v>35</v>
      </c>
      <c r="I133" s="322"/>
      <c r="J133" s="322"/>
      <c r="K133" s="322"/>
      <c r="L133" s="106"/>
    </row>
    <row r="134" spans="1:12" ht="22.5" customHeight="1">
      <c r="A134" s="315" t="s">
        <v>54</v>
      </c>
      <c r="B134" s="322" t="s">
        <v>850</v>
      </c>
      <c r="C134" s="322"/>
      <c r="D134" s="322"/>
      <c r="E134" s="322"/>
      <c r="F134" s="322"/>
      <c r="G134" s="322"/>
      <c r="H134" s="322">
        <v>25</v>
      </c>
      <c r="I134" s="322"/>
      <c r="J134" s="322"/>
      <c r="K134" s="322"/>
      <c r="L134" s="106"/>
    </row>
    <row r="135" spans="1:12" ht="22.5" customHeight="1">
      <c r="A135" s="315" t="s">
        <v>54</v>
      </c>
      <c r="B135" s="322" t="s">
        <v>851</v>
      </c>
      <c r="C135" s="322"/>
      <c r="D135" s="322"/>
      <c r="E135" s="322"/>
      <c r="F135" s="322"/>
      <c r="G135" s="322"/>
      <c r="H135" s="322">
        <v>20</v>
      </c>
      <c r="I135" s="322"/>
      <c r="J135" s="322"/>
      <c r="K135" s="322"/>
      <c r="L135" s="106"/>
    </row>
    <row r="136" spans="1:12" ht="22.5" customHeight="1">
      <c r="A136" s="315" t="s">
        <v>54</v>
      </c>
      <c r="B136" s="322" t="s">
        <v>857</v>
      </c>
      <c r="C136" s="322"/>
      <c r="D136" s="322"/>
      <c r="E136" s="322"/>
      <c r="F136" s="322"/>
      <c r="G136" s="322"/>
      <c r="H136" s="322">
        <v>46.88</v>
      </c>
      <c r="I136" s="322"/>
      <c r="J136" s="322"/>
      <c r="K136" s="322"/>
      <c r="L136" s="106"/>
    </row>
    <row r="137" spans="1:12" ht="22.5" customHeight="1">
      <c r="A137" s="315" t="s">
        <v>54</v>
      </c>
      <c r="B137" s="322" t="s">
        <v>858</v>
      </c>
      <c r="C137" s="322"/>
      <c r="D137" s="322"/>
      <c r="E137" s="322"/>
      <c r="F137" s="322"/>
      <c r="G137" s="322"/>
      <c r="H137" s="322">
        <v>40</v>
      </c>
      <c r="I137" s="322"/>
      <c r="J137" s="322"/>
      <c r="K137" s="322"/>
      <c r="L137" s="106"/>
    </row>
    <row r="138" spans="1:12" ht="22.5" customHeight="1">
      <c r="A138" s="315" t="s">
        <v>54</v>
      </c>
      <c r="B138" s="324" t="s">
        <v>821</v>
      </c>
      <c r="C138" s="322"/>
      <c r="D138" s="322"/>
      <c r="E138" s="322"/>
      <c r="F138" s="322"/>
      <c r="G138" s="322"/>
      <c r="H138" s="322"/>
      <c r="I138" s="322">
        <v>50</v>
      </c>
      <c r="J138" s="322"/>
      <c r="K138" s="322"/>
      <c r="L138" s="106"/>
    </row>
    <row r="139" spans="1:12" ht="22.5" customHeight="1">
      <c r="A139" s="315" t="s">
        <v>54</v>
      </c>
      <c r="B139" s="324" t="s">
        <v>824</v>
      </c>
      <c r="C139" s="322"/>
      <c r="D139" s="322"/>
      <c r="E139" s="322"/>
      <c r="F139" s="322"/>
      <c r="G139" s="322"/>
      <c r="H139" s="322"/>
      <c r="I139" s="322">
        <v>40</v>
      </c>
      <c r="J139" s="322"/>
      <c r="K139" s="322"/>
      <c r="L139" s="106"/>
    </row>
    <row r="140" spans="1:12" ht="22.5" customHeight="1">
      <c r="A140" s="315" t="s">
        <v>54</v>
      </c>
      <c r="B140" s="324" t="s">
        <v>823</v>
      </c>
      <c r="C140" s="322"/>
      <c r="D140" s="322"/>
      <c r="E140" s="322"/>
      <c r="F140" s="322"/>
      <c r="G140" s="322"/>
      <c r="H140" s="322"/>
      <c r="I140" s="322">
        <v>20</v>
      </c>
      <c r="J140" s="322"/>
      <c r="K140" s="322"/>
      <c r="L140" s="106"/>
    </row>
    <row r="141" spans="1:12" ht="22.5" customHeight="1">
      <c r="A141" s="315" t="s">
        <v>54</v>
      </c>
      <c r="B141" s="324" t="s">
        <v>825</v>
      </c>
      <c r="C141" s="322"/>
      <c r="D141" s="322"/>
      <c r="E141" s="322"/>
      <c r="F141" s="322"/>
      <c r="G141" s="322"/>
      <c r="H141" s="322"/>
      <c r="I141" s="322">
        <v>70</v>
      </c>
      <c r="J141" s="322"/>
      <c r="K141" s="322"/>
      <c r="L141" s="106"/>
    </row>
    <row r="142" spans="1:12" ht="22.5" customHeight="1">
      <c r="A142" s="315" t="s">
        <v>54</v>
      </c>
      <c r="B142" s="324" t="s">
        <v>822</v>
      </c>
      <c r="C142" s="322"/>
      <c r="D142" s="322"/>
      <c r="E142" s="322"/>
      <c r="F142" s="322"/>
      <c r="G142" s="322"/>
      <c r="H142" s="322"/>
      <c r="I142" s="322">
        <v>20</v>
      </c>
      <c r="J142" s="322"/>
      <c r="K142" s="322"/>
      <c r="L142" s="106"/>
    </row>
    <row r="143" spans="1:12" ht="22.5" customHeight="1">
      <c r="A143" s="315" t="s">
        <v>54</v>
      </c>
      <c r="B143" s="321" t="s">
        <v>819</v>
      </c>
      <c r="C143" s="322"/>
      <c r="D143" s="322"/>
      <c r="E143" s="322"/>
      <c r="F143" s="322"/>
      <c r="G143" s="322"/>
      <c r="H143" s="322"/>
      <c r="I143" s="322">
        <v>40</v>
      </c>
      <c r="J143" s="322"/>
      <c r="K143" s="322"/>
      <c r="L143" s="106"/>
    </row>
    <row r="144" spans="1:12" ht="22.5" customHeight="1">
      <c r="A144" s="312" t="s">
        <v>713</v>
      </c>
      <c r="B144" s="313" t="s">
        <v>392</v>
      </c>
      <c r="C144" s="313"/>
      <c r="D144" s="313">
        <f t="shared" si="0"/>
        <v>4500</v>
      </c>
      <c r="E144" s="313">
        <v>4500</v>
      </c>
      <c r="F144" s="313"/>
      <c r="G144" s="313">
        <f>H144+I144</f>
        <v>0</v>
      </c>
      <c r="H144" s="313"/>
      <c r="I144" s="313"/>
      <c r="J144" s="313"/>
      <c r="K144" s="313">
        <f t="shared" si="3"/>
        <v>0</v>
      </c>
      <c r="L144" s="106"/>
    </row>
    <row r="145" spans="1:12" ht="22.5" customHeight="1">
      <c r="A145" s="327">
        <f>A85+1</f>
        <v>9</v>
      </c>
      <c r="B145" s="328" t="s">
        <v>114</v>
      </c>
      <c r="C145" s="328"/>
      <c r="D145" s="328">
        <f t="shared" si="0"/>
        <v>12689.904999999999</v>
      </c>
      <c r="E145" s="328">
        <v>10564.540999999999</v>
      </c>
      <c r="F145" s="328">
        <v>2125.364</v>
      </c>
      <c r="G145" s="328">
        <f>H145+I145</f>
        <v>18124.6823</v>
      </c>
      <c r="H145" s="328">
        <f>SUM(H146:H150)+H152+H159+SUM(H161:H170)</f>
        <v>16933.410899999999</v>
      </c>
      <c r="I145" s="328">
        <v>1191.2714000000001</v>
      </c>
      <c r="J145" s="328"/>
      <c r="K145" s="328">
        <f t="shared" si="3"/>
        <v>142.82756490296816</v>
      </c>
      <c r="L145" s="108"/>
    </row>
    <row r="146" spans="1:12" ht="22.5" customHeight="1">
      <c r="A146" s="317" t="s">
        <v>54</v>
      </c>
      <c r="B146" s="305" t="s">
        <v>803</v>
      </c>
      <c r="C146" s="305"/>
      <c r="D146" s="305"/>
      <c r="E146" s="305">
        <v>564.79999999999995</v>
      </c>
      <c r="F146" s="305"/>
      <c r="G146" s="305"/>
      <c r="H146" s="305">
        <v>7088.71</v>
      </c>
      <c r="I146" s="305"/>
      <c r="J146" s="305"/>
      <c r="K146" s="305"/>
      <c r="L146" s="106"/>
    </row>
    <row r="147" spans="1:12" ht="22.5" customHeight="1">
      <c r="A147" s="360" t="s">
        <v>54</v>
      </c>
      <c r="B147" s="322" t="s">
        <v>805</v>
      </c>
      <c r="C147" s="322"/>
      <c r="D147" s="322"/>
      <c r="E147" s="322">
        <v>1060</v>
      </c>
      <c r="F147" s="322"/>
      <c r="G147" s="322"/>
      <c r="H147" s="322">
        <v>1301.444</v>
      </c>
      <c r="I147" s="322"/>
      <c r="J147" s="322"/>
      <c r="K147" s="322"/>
      <c r="L147" s="106"/>
    </row>
    <row r="148" spans="1:12" ht="22.5" customHeight="1">
      <c r="A148" s="360" t="s">
        <v>54</v>
      </c>
      <c r="B148" s="322" t="s">
        <v>806</v>
      </c>
      <c r="C148" s="322"/>
      <c r="D148" s="322"/>
      <c r="E148" s="322">
        <v>80.459999999999994</v>
      </c>
      <c r="F148" s="322"/>
      <c r="G148" s="322"/>
      <c r="H148" s="322">
        <v>80.459999999999994</v>
      </c>
      <c r="I148" s="322"/>
      <c r="J148" s="322"/>
      <c r="K148" s="322"/>
      <c r="L148" s="106"/>
    </row>
    <row r="149" spans="1:12" ht="22.5" customHeight="1">
      <c r="A149" s="315" t="s">
        <v>54</v>
      </c>
      <c r="B149" s="309" t="s">
        <v>807</v>
      </c>
      <c r="C149" s="309"/>
      <c r="D149" s="309"/>
      <c r="E149" s="309">
        <v>80.459999999999994</v>
      </c>
      <c r="F149" s="309"/>
      <c r="G149" s="309"/>
      <c r="H149" s="309">
        <v>80.459999999999994</v>
      </c>
      <c r="I149" s="309"/>
      <c r="J149" s="309"/>
      <c r="K149" s="309"/>
      <c r="L149" s="106"/>
    </row>
    <row r="150" spans="1:12" ht="22.5" customHeight="1">
      <c r="A150" s="315" t="s">
        <v>54</v>
      </c>
      <c r="B150" s="309" t="s">
        <v>808</v>
      </c>
      <c r="C150" s="309"/>
      <c r="D150" s="309"/>
      <c r="E150" s="309">
        <v>7000</v>
      </c>
      <c r="F150" s="309"/>
      <c r="G150" s="309"/>
      <c r="H150" s="309">
        <f>H151</f>
        <v>6776.8248999999996</v>
      </c>
      <c r="I150" s="309"/>
      <c r="J150" s="309"/>
      <c r="K150" s="309"/>
      <c r="L150" s="106"/>
    </row>
    <row r="151" spans="1:12" ht="22.5" customHeight="1">
      <c r="A151" s="315" t="s">
        <v>442</v>
      </c>
      <c r="B151" s="309" t="s">
        <v>803</v>
      </c>
      <c r="C151" s="309"/>
      <c r="D151" s="309"/>
      <c r="E151" s="309"/>
      <c r="F151" s="309"/>
      <c r="G151" s="309"/>
      <c r="H151" s="361">
        <f>6709.6529+67.172</f>
        <v>6776.8248999999996</v>
      </c>
      <c r="I151" s="309"/>
      <c r="J151" s="309"/>
      <c r="K151" s="309"/>
      <c r="L151" s="106"/>
    </row>
    <row r="152" spans="1:12" ht="22.5" customHeight="1">
      <c r="A152" s="315" t="s">
        <v>460</v>
      </c>
      <c r="B152" s="309" t="s">
        <v>820</v>
      </c>
      <c r="C152" s="309"/>
      <c r="D152" s="309"/>
      <c r="E152" s="309">
        <v>429</v>
      </c>
      <c r="F152" s="309"/>
      <c r="G152" s="309"/>
      <c r="H152" s="309">
        <f>H153+H154+H155+H156+H157+H158</f>
        <v>300.55099999999999</v>
      </c>
      <c r="I152" s="309"/>
      <c r="J152" s="309"/>
      <c r="K152" s="309"/>
      <c r="L152" s="106"/>
    </row>
    <row r="153" spans="1:12" ht="22.5" customHeight="1">
      <c r="A153" s="315" t="s">
        <v>747</v>
      </c>
      <c r="B153" s="309" t="s">
        <v>819</v>
      </c>
      <c r="C153" s="309"/>
      <c r="D153" s="309"/>
      <c r="E153" s="309"/>
      <c r="F153" s="309"/>
      <c r="G153" s="309"/>
      <c r="H153" s="309">
        <v>63.451999999999998</v>
      </c>
      <c r="I153" s="309"/>
      <c r="J153" s="309"/>
      <c r="K153" s="309"/>
      <c r="L153" s="106"/>
    </row>
    <row r="154" spans="1:12" ht="22.5" customHeight="1">
      <c r="A154" s="315" t="s">
        <v>747</v>
      </c>
      <c r="B154" s="309" t="s">
        <v>821</v>
      </c>
      <c r="C154" s="309"/>
      <c r="D154" s="309"/>
      <c r="E154" s="309"/>
      <c r="F154" s="309"/>
      <c r="G154" s="309"/>
      <c r="H154" s="309">
        <v>32.027999999999999</v>
      </c>
      <c r="I154" s="309"/>
      <c r="J154" s="309"/>
      <c r="K154" s="309"/>
      <c r="L154" s="106"/>
    </row>
    <row r="155" spans="1:12" ht="22.5" customHeight="1">
      <c r="A155" s="360" t="s">
        <v>442</v>
      </c>
      <c r="B155" s="322" t="s">
        <v>822</v>
      </c>
      <c r="C155" s="322"/>
      <c r="D155" s="322"/>
      <c r="E155" s="322"/>
      <c r="F155" s="322"/>
      <c r="G155" s="322"/>
      <c r="H155" s="322">
        <v>41.768999999999998</v>
      </c>
      <c r="I155" s="322"/>
      <c r="J155" s="322"/>
      <c r="K155" s="322"/>
      <c r="L155" s="106"/>
    </row>
    <row r="156" spans="1:12" ht="22.5" customHeight="1">
      <c r="A156" s="360" t="s">
        <v>442</v>
      </c>
      <c r="B156" s="322" t="s">
        <v>823</v>
      </c>
      <c r="C156" s="322"/>
      <c r="D156" s="322"/>
      <c r="E156" s="322"/>
      <c r="F156" s="322"/>
      <c r="G156" s="322"/>
      <c r="H156" s="322">
        <v>66.861000000000004</v>
      </c>
      <c r="I156" s="322"/>
      <c r="J156" s="322"/>
      <c r="K156" s="322"/>
      <c r="L156" s="106"/>
    </row>
    <row r="157" spans="1:12" ht="22.5" customHeight="1">
      <c r="A157" s="360" t="s">
        <v>747</v>
      </c>
      <c r="B157" s="322" t="s">
        <v>824</v>
      </c>
      <c r="C157" s="322"/>
      <c r="D157" s="322"/>
      <c r="E157" s="322"/>
      <c r="F157" s="322"/>
      <c r="G157" s="322"/>
      <c r="H157" s="322">
        <v>31.925999999999998</v>
      </c>
      <c r="I157" s="322"/>
      <c r="J157" s="322"/>
      <c r="K157" s="322"/>
      <c r="L157" s="106"/>
    </row>
    <row r="158" spans="1:12" ht="22.5" customHeight="1">
      <c r="A158" s="360" t="s">
        <v>442</v>
      </c>
      <c r="B158" s="322" t="s">
        <v>825</v>
      </c>
      <c r="C158" s="322"/>
      <c r="D158" s="322"/>
      <c r="E158" s="322"/>
      <c r="F158" s="322"/>
      <c r="G158" s="322"/>
      <c r="H158" s="322">
        <v>64.515000000000001</v>
      </c>
      <c r="I158" s="322"/>
      <c r="J158" s="322"/>
      <c r="K158" s="322"/>
      <c r="L158" s="106"/>
    </row>
    <row r="159" spans="1:12" ht="33.75" customHeight="1">
      <c r="A159" s="360" t="s">
        <v>54</v>
      </c>
      <c r="B159" s="322" t="s">
        <v>809</v>
      </c>
      <c r="C159" s="322"/>
      <c r="D159" s="322"/>
      <c r="E159" s="322">
        <v>250.8</v>
      </c>
      <c r="F159" s="322"/>
      <c r="G159" s="322"/>
      <c r="H159" s="322">
        <f>H160</f>
        <v>218.80500000000001</v>
      </c>
      <c r="I159" s="322"/>
      <c r="J159" s="322"/>
      <c r="K159" s="322"/>
      <c r="L159" s="106"/>
    </row>
    <row r="160" spans="1:12" ht="25.5" customHeight="1">
      <c r="A160" s="360" t="s">
        <v>442</v>
      </c>
      <c r="B160" s="322" t="s">
        <v>803</v>
      </c>
      <c r="C160" s="322"/>
      <c r="D160" s="322"/>
      <c r="E160" s="322"/>
      <c r="F160" s="322"/>
      <c r="G160" s="322"/>
      <c r="H160" s="322">
        <v>218.80500000000001</v>
      </c>
      <c r="I160" s="322"/>
      <c r="J160" s="322"/>
      <c r="K160" s="322"/>
      <c r="L160" s="106"/>
    </row>
    <row r="161" spans="1:12" ht="22.5" customHeight="1">
      <c r="A161" s="360" t="s">
        <v>54</v>
      </c>
      <c r="B161" s="322" t="s">
        <v>810</v>
      </c>
      <c r="C161" s="322"/>
      <c r="D161" s="322"/>
      <c r="E161" s="322">
        <v>352.06799999999998</v>
      </c>
      <c r="F161" s="322"/>
      <c r="G161" s="322"/>
      <c r="H161" s="322">
        <v>344.86200000000002</v>
      </c>
      <c r="I161" s="322"/>
      <c r="J161" s="322"/>
      <c r="K161" s="322"/>
      <c r="L161" s="106"/>
    </row>
    <row r="162" spans="1:12" ht="22.5" customHeight="1">
      <c r="A162" s="360" t="s">
        <v>54</v>
      </c>
      <c r="B162" s="322" t="s">
        <v>811</v>
      </c>
      <c r="C162" s="322"/>
      <c r="D162" s="322"/>
      <c r="E162" s="322">
        <v>211.5</v>
      </c>
      <c r="F162" s="322"/>
      <c r="G162" s="322"/>
      <c r="H162" s="322">
        <v>207.41399999999999</v>
      </c>
      <c r="I162" s="322"/>
      <c r="J162" s="322"/>
      <c r="K162" s="322"/>
      <c r="L162" s="106"/>
    </row>
    <row r="163" spans="1:12" ht="22.5" customHeight="1">
      <c r="A163" s="360" t="s">
        <v>54</v>
      </c>
      <c r="B163" s="322" t="s">
        <v>812</v>
      </c>
      <c r="C163" s="322"/>
      <c r="D163" s="322"/>
      <c r="E163" s="322">
        <v>198.773</v>
      </c>
      <c r="F163" s="322"/>
      <c r="G163" s="322"/>
      <c r="H163" s="322">
        <v>197.2</v>
      </c>
      <c r="I163" s="322"/>
      <c r="J163" s="322"/>
      <c r="K163" s="322"/>
      <c r="L163" s="106"/>
    </row>
    <row r="164" spans="1:12" ht="22.5" customHeight="1">
      <c r="A164" s="360" t="s">
        <v>54</v>
      </c>
      <c r="B164" s="322" t="s">
        <v>813</v>
      </c>
      <c r="C164" s="322"/>
      <c r="D164" s="322"/>
      <c r="E164" s="322">
        <v>20</v>
      </c>
      <c r="F164" s="322"/>
      <c r="G164" s="322"/>
      <c r="H164" s="322">
        <v>20</v>
      </c>
      <c r="I164" s="322"/>
      <c r="J164" s="322"/>
      <c r="K164" s="322"/>
      <c r="L164" s="106"/>
    </row>
    <row r="165" spans="1:12" ht="22.5" customHeight="1">
      <c r="A165" s="360" t="s">
        <v>54</v>
      </c>
      <c r="B165" s="322" t="s">
        <v>828</v>
      </c>
      <c r="C165" s="322"/>
      <c r="D165" s="322"/>
      <c r="E165" s="322">
        <v>40</v>
      </c>
      <c r="F165" s="322"/>
      <c r="G165" s="322"/>
      <c r="H165" s="322">
        <v>40</v>
      </c>
      <c r="I165" s="322"/>
      <c r="J165" s="322"/>
      <c r="K165" s="322"/>
      <c r="L165" s="106"/>
    </row>
    <row r="166" spans="1:12" ht="22.5" customHeight="1">
      <c r="A166" s="360" t="s">
        <v>54</v>
      </c>
      <c r="B166" s="322" t="s">
        <v>829</v>
      </c>
      <c r="C166" s="322"/>
      <c r="D166" s="322"/>
      <c r="E166" s="322">
        <v>116.22</v>
      </c>
      <c r="F166" s="322"/>
      <c r="G166" s="322"/>
      <c r="H166" s="322">
        <v>116.22</v>
      </c>
      <c r="I166" s="322"/>
      <c r="J166" s="322"/>
      <c r="K166" s="322"/>
      <c r="L166" s="106"/>
    </row>
    <row r="167" spans="1:12" ht="22.5" customHeight="1">
      <c r="A167" s="360" t="s">
        <v>460</v>
      </c>
      <c r="B167" s="322" t="s">
        <v>830</v>
      </c>
      <c r="C167" s="322"/>
      <c r="D167" s="322"/>
      <c r="E167" s="322">
        <v>80.459999999999994</v>
      </c>
      <c r="F167" s="322"/>
      <c r="G167" s="322"/>
      <c r="H167" s="322">
        <v>80.459999999999994</v>
      </c>
      <c r="I167" s="322"/>
      <c r="J167" s="322"/>
      <c r="K167" s="322"/>
      <c r="L167" s="106"/>
    </row>
    <row r="168" spans="1:12" ht="22.5" customHeight="1">
      <c r="A168" s="360" t="s">
        <v>54</v>
      </c>
      <c r="B168" s="322" t="s">
        <v>831</v>
      </c>
      <c r="C168" s="322"/>
      <c r="D168" s="322"/>
      <c r="E168" s="322">
        <v>20</v>
      </c>
      <c r="F168" s="322"/>
      <c r="G168" s="322"/>
      <c r="H168" s="322">
        <v>20</v>
      </c>
      <c r="I168" s="322"/>
      <c r="J168" s="322"/>
      <c r="K168" s="322"/>
      <c r="L168" s="106"/>
    </row>
    <row r="169" spans="1:12" ht="22.5" customHeight="1">
      <c r="A169" s="360" t="s">
        <v>54</v>
      </c>
      <c r="B169" s="322" t="s">
        <v>832</v>
      </c>
      <c r="C169" s="322"/>
      <c r="D169" s="322"/>
      <c r="E169" s="322">
        <v>20</v>
      </c>
      <c r="F169" s="322"/>
      <c r="G169" s="322"/>
      <c r="H169" s="322">
        <v>20</v>
      </c>
      <c r="I169" s="322"/>
      <c r="J169" s="322"/>
      <c r="K169" s="322"/>
      <c r="L169" s="106"/>
    </row>
    <row r="170" spans="1:12" ht="22.5" customHeight="1">
      <c r="A170" s="315" t="s">
        <v>54</v>
      </c>
      <c r="B170" s="309" t="s">
        <v>833</v>
      </c>
      <c r="C170" s="309"/>
      <c r="D170" s="309"/>
      <c r="E170" s="309">
        <v>40</v>
      </c>
      <c r="F170" s="322"/>
      <c r="G170" s="309"/>
      <c r="H170" s="309">
        <v>40</v>
      </c>
      <c r="I170" s="309"/>
      <c r="J170" s="309"/>
      <c r="K170" s="309"/>
      <c r="L170" s="106"/>
    </row>
    <row r="171" spans="1:12" ht="22.5" customHeight="1">
      <c r="A171" s="317" t="s">
        <v>54</v>
      </c>
      <c r="B171" s="305" t="s">
        <v>868</v>
      </c>
      <c r="C171" s="305"/>
      <c r="D171" s="305"/>
      <c r="E171" s="305"/>
      <c r="F171" s="347">
        <v>2125.364</v>
      </c>
      <c r="G171" s="305"/>
      <c r="H171" s="305"/>
      <c r="I171" s="310">
        <v>1191.2714000000001</v>
      </c>
      <c r="J171" s="305"/>
      <c r="K171" s="305"/>
      <c r="L171" s="106"/>
    </row>
    <row r="172" spans="1:12" ht="22.5" customHeight="1">
      <c r="A172" s="327">
        <v>10</v>
      </c>
      <c r="B172" s="328" t="s">
        <v>897</v>
      </c>
      <c r="C172" s="328"/>
      <c r="D172" s="328">
        <f t="shared" si="0"/>
        <v>200</v>
      </c>
      <c r="E172" s="328">
        <f>SUM(E173:E182)</f>
        <v>200</v>
      </c>
      <c r="F172" s="328">
        <f t="shared" ref="F172:I172" si="5">SUM(F173:F182)</f>
        <v>0</v>
      </c>
      <c r="G172" s="328">
        <f>H172+I172</f>
        <v>390</v>
      </c>
      <c r="H172" s="328">
        <f t="shared" si="5"/>
        <v>390</v>
      </c>
      <c r="I172" s="328">
        <f t="shared" si="5"/>
        <v>0</v>
      </c>
      <c r="J172" s="328"/>
      <c r="K172" s="328">
        <f t="shared" si="3"/>
        <v>195</v>
      </c>
      <c r="L172" s="106"/>
    </row>
    <row r="173" spans="1:12" ht="22.5" customHeight="1">
      <c r="A173" s="311"/>
      <c r="B173" s="325" t="s">
        <v>834</v>
      </c>
      <c r="C173" s="308"/>
      <c r="D173" s="308"/>
      <c r="E173" s="308">
        <v>20</v>
      </c>
      <c r="F173" s="308"/>
      <c r="G173" s="308"/>
      <c r="H173" s="308">
        <v>20</v>
      </c>
      <c r="I173" s="308"/>
      <c r="J173" s="308"/>
      <c r="K173" s="308"/>
      <c r="L173" s="106"/>
    </row>
    <row r="174" spans="1:12" ht="22.5" customHeight="1">
      <c r="A174" s="315"/>
      <c r="B174" s="324" t="s">
        <v>835</v>
      </c>
      <c r="C174" s="309"/>
      <c r="D174" s="309"/>
      <c r="E174" s="309">
        <v>20</v>
      </c>
      <c r="F174" s="309"/>
      <c r="G174" s="309"/>
      <c r="H174" s="309">
        <v>20</v>
      </c>
      <c r="I174" s="309"/>
      <c r="J174" s="309"/>
      <c r="K174" s="309"/>
      <c r="L174" s="106"/>
    </row>
    <row r="175" spans="1:12" ht="22.5" customHeight="1">
      <c r="A175" s="315"/>
      <c r="B175" s="324" t="s">
        <v>836</v>
      </c>
      <c r="C175" s="309"/>
      <c r="D175" s="309"/>
      <c r="E175" s="309">
        <v>20</v>
      </c>
      <c r="F175" s="309"/>
      <c r="G175" s="309"/>
      <c r="H175" s="309">
        <v>20</v>
      </c>
      <c r="I175" s="309"/>
      <c r="J175" s="309"/>
      <c r="K175" s="309"/>
      <c r="L175" s="106"/>
    </row>
    <row r="176" spans="1:12" ht="22.5" customHeight="1">
      <c r="A176" s="315"/>
      <c r="B176" s="324" t="s">
        <v>837</v>
      </c>
      <c r="C176" s="309"/>
      <c r="D176" s="309"/>
      <c r="E176" s="309">
        <v>20</v>
      </c>
      <c r="F176" s="309"/>
      <c r="G176" s="309"/>
      <c r="H176" s="309">
        <f>20+40</f>
        <v>60</v>
      </c>
      <c r="I176" s="309"/>
      <c r="J176" s="309"/>
      <c r="K176" s="309"/>
      <c r="L176" s="106"/>
    </row>
    <row r="177" spans="1:12" ht="22.5" customHeight="1">
      <c r="A177" s="315"/>
      <c r="B177" s="324" t="s">
        <v>838</v>
      </c>
      <c r="C177" s="309"/>
      <c r="D177" s="309"/>
      <c r="E177" s="309">
        <v>20</v>
      </c>
      <c r="F177" s="309"/>
      <c r="G177" s="309"/>
      <c r="H177" s="309">
        <f>90+20</f>
        <v>110</v>
      </c>
      <c r="I177" s="309"/>
      <c r="J177" s="309"/>
      <c r="K177" s="309"/>
      <c r="L177" s="106"/>
    </row>
    <row r="178" spans="1:12" ht="22.5" customHeight="1">
      <c r="A178" s="315"/>
      <c r="B178" s="324" t="s">
        <v>839</v>
      </c>
      <c r="C178" s="309"/>
      <c r="D178" s="309"/>
      <c r="E178" s="309">
        <v>30</v>
      </c>
      <c r="F178" s="309"/>
      <c r="G178" s="309"/>
      <c r="H178" s="309">
        <v>30</v>
      </c>
      <c r="I178" s="309"/>
      <c r="J178" s="309"/>
      <c r="K178" s="309"/>
      <c r="L178" s="106"/>
    </row>
    <row r="179" spans="1:12" ht="22.5" customHeight="1">
      <c r="A179" s="315"/>
      <c r="B179" s="324" t="s">
        <v>840</v>
      </c>
      <c r="C179" s="309"/>
      <c r="D179" s="309"/>
      <c r="E179" s="309">
        <v>20</v>
      </c>
      <c r="F179" s="309"/>
      <c r="G179" s="309"/>
      <c r="H179" s="309">
        <f>20+60</f>
        <v>80</v>
      </c>
      <c r="I179" s="309"/>
      <c r="J179" s="309"/>
      <c r="K179" s="309"/>
      <c r="L179" s="106"/>
    </row>
    <row r="180" spans="1:12" ht="22.5" customHeight="1">
      <c r="A180" s="315"/>
      <c r="B180" s="324" t="s">
        <v>841</v>
      </c>
      <c r="C180" s="309"/>
      <c r="D180" s="309"/>
      <c r="E180" s="309">
        <v>20</v>
      </c>
      <c r="F180" s="309"/>
      <c r="G180" s="309"/>
      <c r="H180" s="309">
        <v>20</v>
      </c>
      <c r="I180" s="309"/>
      <c r="J180" s="309"/>
      <c r="K180" s="309"/>
      <c r="L180" s="106"/>
    </row>
    <row r="181" spans="1:12" ht="22.5" customHeight="1">
      <c r="A181" s="315"/>
      <c r="B181" s="324" t="s">
        <v>854</v>
      </c>
      <c r="C181" s="309"/>
      <c r="D181" s="309"/>
      <c r="E181" s="309">
        <v>20</v>
      </c>
      <c r="F181" s="309"/>
      <c r="G181" s="309"/>
      <c r="H181" s="309">
        <v>20</v>
      </c>
      <c r="I181" s="309"/>
      <c r="J181" s="309"/>
      <c r="K181" s="309"/>
      <c r="L181" s="106"/>
    </row>
    <row r="182" spans="1:12" ht="22.5" customHeight="1">
      <c r="A182" s="319"/>
      <c r="B182" s="326" t="s">
        <v>866</v>
      </c>
      <c r="C182" s="310"/>
      <c r="D182" s="310"/>
      <c r="E182" s="310">
        <v>10</v>
      </c>
      <c r="F182" s="310"/>
      <c r="G182" s="310"/>
      <c r="H182" s="310">
        <v>10</v>
      </c>
      <c r="I182" s="310"/>
      <c r="J182" s="310"/>
      <c r="K182" s="310"/>
      <c r="L182" s="106"/>
    </row>
    <row r="183" spans="1:12" ht="22.5" customHeight="1">
      <c r="A183" s="327">
        <v>11</v>
      </c>
      <c r="B183" s="328" t="s">
        <v>393</v>
      </c>
      <c r="C183" s="328"/>
      <c r="D183" s="328">
        <f t="shared" si="0"/>
        <v>20</v>
      </c>
      <c r="E183" s="328">
        <v>20</v>
      </c>
      <c r="F183" s="328"/>
      <c r="G183" s="328">
        <f t="shared" si="2"/>
        <v>0</v>
      </c>
      <c r="H183" s="328"/>
      <c r="I183" s="328"/>
      <c r="J183" s="328"/>
      <c r="K183" s="328">
        <f t="shared" si="3"/>
        <v>0</v>
      </c>
      <c r="L183" s="106"/>
    </row>
    <row r="184" spans="1:12" ht="22.5" customHeight="1">
      <c r="A184" s="327">
        <v>12</v>
      </c>
      <c r="B184" s="328" t="s">
        <v>394</v>
      </c>
      <c r="C184" s="328"/>
      <c r="D184" s="328">
        <f t="shared" si="0"/>
        <v>250</v>
      </c>
      <c r="E184" s="328">
        <v>250</v>
      </c>
      <c r="F184" s="328"/>
      <c r="G184" s="328">
        <f>H184+I184</f>
        <v>339.88</v>
      </c>
      <c r="H184" s="328">
        <f>SUM(H185:H232)</f>
        <v>299.27999999999997</v>
      </c>
      <c r="I184" s="328">
        <f>SUM(I185:I232)</f>
        <v>40.6</v>
      </c>
      <c r="J184" s="328"/>
      <c r="K184" s="328">
        <f t="shared" si="3"/>
        <v>135.952</v>
      </c>
      <c r="L184" s="106"/>
    </row>
    <row r="185" spans="1:12" ht="22.5" customHeight="1">
      <c r="A185" s="320" t="s">
        <v>54</v>
      </c>
      <c r="B185" s="304" t="s">
        <v>718</v>
      </c>
      <c r="C185" s="304"/>
      <c r="D185" s="304"/>
      <c r="E185" s="304"/>
      <c r="F185" s="304"/>
      <c r="G185" s="304"/>
      <c r="H185" s="304">
        <v>9.1</v>
      </c>
      <c r="I185" s="304"/>
      <c r="J185" s="304"/>
      <c r="K185" s="305"/>
      <c r="L185" s="138"/>
    </row>
    <row r="186" spans="1:12" ht="22.5" customHeight="1">
      <c r="A186" s="315" t="s">
        <v>54</v>
      </c>
      <c r="B186" s="309" t="s">
        <v>719</v>
      </c>
      <c r="C186" s="309"/>
      <c r="D186" s="309"/>
      <c r="E186" s="309"/>
      <c r="F186" s="309"/>
      <c r="G186" s="309"/>
      <c r="H186" s="309">
        <v>5.6</v>
      </c>
      <c r="I186" s="309"/>
      <c r="J186" s="309"/>
      <c r="K186" s="309"/>
      <c r="L186" s="106"/>
    </row>
    <row r="187" spans="1:12" ht="22.5" customHeight="1">
      <c r="A187" s="315" t="s">
        <v>54</v>
      </c>
      <c r="B187" s="309" t="s">
        <v>720</v>
      </c>
      <c r="C187" s="309"/>
      <c r="D187" s="309"/>
      <c r="E187" s="309"/>
      <c r="F187" s="309"/>
      <c r="G187" s="309"/>
      <c r="H187" s="309">
        <v>5.6</v>
      </c>
      <c r="I187" s="309"/>
      <c r="J187" s="309"/>
      <c r="K187" s="309"/>
      <c r="L187" s="106"/>
    </row>
    <row r="188" spans="1:12" ht="22.5" customHeight="1">
      <c r="A188" s="315" t="s">
        <v>54</v>
      </c>
      <c r="B188" s="309" t="s">
        <v>722</v>
      </c>
      <c r="C188" s="309"/>
      <c r="D188" s="309"/>
      <c r="E188" s="309"/>
      <c r="F188" s="309"/>
      <c r="G188" s="309"/>
      <c r="H188" s="309">
        <v>5.6</v>
      </c>
      <c r="I188" s="309"/>
      <c r="J188" s="309"/>
      <c r="K188" s="309"/>
      <c r="L188" s="106"/>
    </row>
    <row r="189" spans="1:12" ht="22.5" customHeight="1">
      <c r="A189" s="315" t="s">
        <v>54</v>
      </c>
      <c r="B189" s="309" t="s">
        <v>723</v>
      </c>
      <c r="C189" s="309"/>
      <c r="D189" s="309"/>
      <c r="E189" s="309"/>
      <c r="F189" s="309"/>
      <c r="G189" s="309"/>
      <c r="H189" s="309">
        <v>5.6</v>
      </c>
      <c r="I189" s="309"/>
      <c r="J189" s="309"/>
      <c r="K189" s="309"/>
      <c r="L189" s="106"/>
    </row>
    <row r="190" spans="1:12" ht="22.5" customHeight="1">
      <c r="A190" s="315"/>
      <c r="B190" s="309" t="s">
        <v>724</v>
      </c>
      <c r="C190" s="309"/>
      <c r="D190" s="309"/>
      <c r="E190" s="309"/>
      <c r="F190" s="309"/>
      <c r="G190" s="309"/>
      <c r="H190" s="309">
        <v>5.6</v>
      </c>
      <c r="I190" s="309"/>
      <c r="J190" s="309"/>
      <c r="K190" s="309"/>
      <c r="L190" s="106"/>
    </row>
    <row r="191" spans="1:12" ht="22.5" customHeight="1">
      <c r="A191" s="315"/>
      <c r="B191" s="309" t="s">
        <v>725</v>
      </c>
      <c r="C191" s="309"/>
      <c r="D191" s="309"/>
      <c r="E191" s="309"/>
      <c r="F191" s="309"/>
      <c r="G191" s="309"/>
      <c r="H191" s="309">
        <v>5.6</v>
      </c>
      <c r="I191" s="309"/>
      <c r="J191" s="309"/>
      <c r="K191" s="309"/>
      <c r="L191" s="106"/>
    </row>
    <row r="192" spans="1:12" ht="22.5" customHeight="1">
      <c r="A192" s="315"/>
      <c r="B192" s="309" t="s">
        <v>726</v>
      </c>
      <c r="C192" s="309"/>
      <c r="D192" s="309"/>
      <c r="E192" s="309"/>
      <c r="F192" s="309"/>
      <c r="G192" s="309"/>
      <c r="H192" s="309">
        <v>7.6</v>
      </c>
      <c r="I192" s="309"/>
      <c r="J192" s="309"/>
      <c r="K192" s="309"/>
      <c r="L192" s="106"/>
    </row>
    <row r="193" spans="1:12" ht="22.5" customHeight="1">
      <c r="A193" s="315"/>
      <c r="B193" s="309" t="s">
        <v>727</v>
      </c>
      <c r="C193" s="309"/>
      <c r="D193" s="309"/>
      <c r="E193" s="309"/>
      <c r="F193" s="309"/>
      <c r="G193" s="309"/>
      <c r="H193" s="309">
        <v>6.6</v>
      </c>
      <c r="I193" s="309"/>
      <c r="J193" s="309"/>
      <c r="K193" s="309"/>
      <c r="L193" s="106"/>
    </row>
    <row r="194" spans="1:12" ht="22.5" customHeight="1">
      <c r="A194" s="315"/>
      <c r="B194" s="309" t="s">
        <v>728</v>
      </c>
      <c r="C194" s="309"/>
      <c r="D194" s="309"/>
      <c r="E194" s="309"/>
      <c r="F194" s="309"/>
      <c r="G194" s="309"/>
      <c r="H194" s="309">
        <v>5.6</v>
      </c>
      <c r="I194" s="309"/>
      <c r="J194" s="309"/>
      <c r="K194" s="309"/>
      <c r="L194" s="106"/>
    </row>
    <row r="195" spans="1:12" ht="22.5" customHeight="1">
      <c r="A195" s="315"/>
      <c r="B195" s="309" t="s">
        <v>729</v>
      </c>
      <c r="C195" s="309"/>
      <c r="D195" s="309"/>
      <c r="E195" s="309"/>
      <c r="F195" s="309"/>
      <c r="G195" s="309"/>
      <c r="H195" s="309">
        <v>5.6</v>
      </c>
      <c r="I195" s="309"/>
      <c r="J195" s="309"/>
      <c r="K195" s="309"/>
      <c r="L195" s="106"/>
    </row>
    <row r="196" spans="1:12" ht="22.5" customHeight="1">
      <c r="A196" s="315"/>
      <c r="B196" s="309" t="s">
        <v>730</v>
      </c>
      <c r="C196" s="309"/>
      <c r="D196" s="309"/>
      <c r="E196" s="309"/>
      <c r="F196" s="309"/>
      <c r="G196" s="309"/>
      <c r="H196" s="309">
        <v>5.6</v>
      </c>
      <c r="I196" s="309"/>
      <c r="J196" s="309"/>
      <c r="K196" s="309"/>
      <c r="L196" s="106"/>
    </row>
    <row r="197" spans="1:12" ht="22.5" customHeight="1">
      <c r="A197" s="315"/>
      <c r="B197" s="309" t="s">
        <v>732</v>
      </c>
      <c r="C197" s="309"/>
      <c r="D197" s="309"/>
      <c r="E197" s="309"/>
      <c r="F197" s="309"/>
      <c r="G197" s="309"/>
      <c r="H197" s="309">
        <v>5.6</v>
      </c>
      <c r="I197" s="309"/>
      <c r="J197" s="309"/>
      <c r="K197" s="309"/>
      <c r="L197" s="106"/>
    </row>
    <row r="198" spans="1:12" ht="22.5" customHeight="1">
      <c r="A198" s="315" t="s">
        <v>54</v>
      </c>
      <c r="B198" s="324" t="s">
        <v>733</v>
      </c>
      <c r="C198" s="309"/>
      <c r="D198" s="309"/>
      <c r="E198" s="309"/>
      <c r="F198" s="309"/>
      <c r="G198" s="309"/>
      <c r="H198" s="309">
        <v>6.6</v>
      </c>
      <c r="I198" s="309"/>
      <c r="J198" s="309"/>
      <c r="K198" s="309"/>
      <c r="L198" s="106"/>
    </row>
    <row r="199" spans="1:12" ht="22.5" customHeight="1">
      <c r="A199" s="315" t="s">
        <v>54</v>
      </c>
      <c r="B199" s="324" t="s">
        <v>734</v>
      </c>
      <c r="C199" s="309"/>
      <c r="D199" s="309"/>
      <c r="E199" s="309"/>
      <c r="F199" s="309"/>
      <c r="G199" s="309"/>
      <c r="H199" s="309">
        <v>5.6</v>
      </c>
      <c r="I199" s="309"/>
      <c r="J199" s="309"/>
      <c r="K199" s="309"/>
      <c r="L199" s="106"/>
    </row>
    <row r="200" spans="1:12" ht="22.5" customHeight="1">
      <c r="A200" s="315" t="s">
        <v>54</v>
      </c>
      <c r="B200" s="324" t="s">
        <v>735</v>
      </c>
      <c r="C200" s="309"/>
      <c r="D200" s="309"/>
      <c r="E200" s="309"/>
      <c r="F200" s="309"/>
      <c r="G200" s="309"/>
      <c r="H200" s="309">
        <v>5.6</v>
      </c>
      <c r="I200" s="309"/>
      <c r="J200" s="309"/>
      <c r="K200" s="309"/>
      <c r="L200" s="106"/>
    </row>
    <row r="201" spans="1:12" ht="22.5" customHeight="1">
      <c r="A201" s="315" t="s">
        <v>54</v>
      </c>
      <c r="B201" s="324" t="s">
        <v>736</v>
      </c>
      <c r="C201" s="309"/>
      <c r="D201" s="309"/>
      <c r="E201" s="309"/>
      <c r="F201" s="309"/>
      <c r="G201" s="309"/>
      <c r="H201" s="309">
        <v>5.6</v>
      </c>
      <c r="I201" s="309"/>
      <c r="J201" s="309"/>
      <c r="K201" s="309"/>
      <c r="L201" s="106"/>
    </row>
    <row r="202" spans="1:12" ht="22.5" customHeight="1">
      <c r="A202" s="315" t="s">
        <v>54</v>
      </c>
      <c r="B202" s="324" t="s">
        <v>737</v>
      </c>
      <c r="C202" s="309"/>
      <c r="D202" s="309"/>
      <c r="E202" s="309"/>
      <c r="F202" s="309"/>
      <c r="G202" s="309"/>
      <c r="H202" s="309">
        <v>7.6</v>
      </c>
      <c r="I202" s="309"/>
      <c r="J202" s="309"/>
      <c r="K202" s="309"/>
      <c r="L202" s="106"/>
    </row>
    <row r="203" spans="1:12" ht="22.5" customHeight="1">
      <c r="A203" s="315" t="s">
        <v>54</v>
      </c>
      <c r="B203" s="324" t="s">
        <v>738</v>
      </c>
      <c r="C203" s="309"/>
      <c r="D203" s="309"/>
      <c r="E203" s="309"/>
      <c r="F203" s="309"/>
      <c r="G203" s="309"/>
      <c r="H203" s="309">
        <v>5.6</v>
      </c>
      <c r="I203" s="309"/>
      <c r="J203" s="309"/>
      <c r="K203" s="309"/>
      <c r="L203" s="106"/>
    </row>
    <row r="204" spans="1:12" ht="22.5" customHeight="1">
      <c r="A204" s="315" t="s">
        <v>54</v>
      </c>
      <c r="B204" s="324" t="s">
        <v>749</v>
      </c>
      <c r="C204" s="309"/>
      <c r="D204" s="309"/>
      <c r="E204" s="309"/>
      <c r="F204" s="309"/>
      <c r="G204" s="309"/>
      <c r="H204" s="309">
        <v>6.6</v>
      </c>
      <c r="I204" s="309"/>
      <c r="J204" s="309"/>
      <c r="K204" s="309"/>
      <c r="L204" s="106"/>
    </row>
    <row r="205" spans="1:12" ht="22.5" customHeight="1">
      <c r="A205" s="315" t="s">
        <v>54</v>
      </c>
      <c r="B205" s="324" t="s">
        <v>755</v>
      </c>
      <c r="C205" s="309"/>
      <c r="D205" s="309"/>
      <c r="E205" s="309"/>
      <c r="F205" s="309"/>
      <c r="G205" s="309"/>
      <c r="H205" s="309">
        <v>8</v>
      </c>
      <c r="I205" s="309"/>
      <c r="J205" s="309"/>
      <c r="K205" s="309"/>
      <c r="L205" s="106"/>
    </row>
    <row r="206" spans="1:12" ht="22.5" customHeight="1">
      <c r="A206" s="315" t="s">
        <v>54</v>
      </c>
      <c r="B206" s="324" t="s">
        <v>767</v>
      </c>
      <c r="C206" s="309"/>
      <c r="D206" s="309"/>
      <c r="E206" s="309"/>
      <c r="F206" s="309"/>
      <c r="G206" s="309"/>
      <c r="H206" s="309">
        <v>9.4</v>
      </c>
      <c r="I206" s="309"/>
      <c r="J206" s="309"/>
      <c r="K206" s="309"/>
      <c r="L206" s="106"/>
    </row>
    <row r="207" spans="1:12" ht="22.5" customHeight="1">
      <c r="A207" s="315" t="s">
        <v>54</v>
      </c>
      <c r="B207" s="324" t="s">
        <v>760</v>
      </c>
      <c r="C207" s="309"/>
      <c r="D207" s="309"/>
      <c r="E207" s="309"/>
      <c r="F207" s="309"/>
      <c r="G207" s="309"/>
      <c r="H207" s="309">
        <v>11.5</v>
      </c>
      <c r="I207" s="309"/>
      <c r="J207" s="309"/>
      <c r="K207" s="309"/>
      <c r="L207" s="106"/>
    </row>
    <row r="208" spans="1:12" ht="22.5" customHeight="1">
      <c r="A208" s="315" t="s">
        <v>54</v>
      </c>
      <c r="B208" s="324" t="s">
        <v>768</v>
      </c>
      <c r="C208" s="309"/>
      <c r="D208" s="309"/>
      <c r="E208" s="309"/>
      <c r="F208" s="309"/>
      <c r="G208" s="309"/>
      <c r="H208" s="309">
        <v>5.6</v>
      </c>
      <c r="I208" s="309"/>
      <c r="J208" s="309"/>
      <c r="K208" s="309"/>
      <c r="L208" s="106"/>
    </row>
    <row r="209" spans="1:12" ht="22.5" customHeight="1">
      <c r="A209" s="315" t="s">
        <v>54</v>
      </c>
      <c r="B209" s="324" t="s">
        <v>771</v>
      </c>
      <c r="C209" s="309"/>
      <c r="D209" s="309"/>
      <c r="E209" s="309"/>
      <c r="F209" s="309"/>
      <c r="G209" s="309"/>
      <c r="H209" s="309">
        <v>5.6</v>
      </c>
      <c r="I209" s="309"/>
      <c r="J209" s="309"/>
      <c r="K209" s="309"/>
      <c r="L209" s="106"/>
    </row>
    <row r="210" spans="1:12" ht="22.5" customHeight="1">
      <c r="A210" s="315" t="s">
        <v>54</v>
      </c>
      <c r="B210" s="324" t="s">
        <v>772</v>
      </c>
      <c r="C210" s="309"/>
      <c r="D210" s="309"/>
      <c r="E210" s="309"/>
      <c r="F210" s="309"/>
      <c r="G210" s="309"/>
      <c r="H210" s="309">
        <v>9.1</v>
      </c>
      <c r="I210" s="309"/>
      <c r="J210" s="309"/>
      <c r="K210" s="309"/>
      <c r="L210" s="106"/>
    </row>
    <row r="211" spans="1:12" ht="22.5" customHeight="1">
      <c r="A211" s="315" t="s">
        <v>54</v>
      </c>
      <c r="B211" s="324" t="s">
        <v>773</v>
      </c>
      <c r="C211" s="309"/>
      <c r="D211" s="309"/>
      <c r="E211" s="309"/>
      <c r="F211" s="309"/>
      <c r="G211" s="309"/>
      <c r="H211" s="309">
        <v>1.4</v>
      </c>
      <c r="I211" s="309"/>
      <c r="J211" s="309"/>
      <c r="K211" s="309"/>
      <c r="L211" s="106"/>
    </row>
    <row r="212" spans="1:12" ht="22.5" customHeight="1">
      <c r="A212" s="315" t="s">
        <v>54</v>
      </c>
      <c r="B212" s="324" t="s">
        <v>774</v>
      </c>
      <c r="C212" s="309"/>
      <c r="D212" s="309"/>
      <c r="E212" s="309"/>
      <c r="F212" s="309"/>
      <c r="G212" s="309"/>
      <c r="H212" s="309">
        <v>13.4</v>
      </c>
      <c r="I212" s="309"/>
      <c r="J212" s="309"/>
      <c r="K212" s="309"/>
      <c r="L212" s="106"/>
    </row>
    <row r="213" spans="1:12" ht="22.5" customHeight="1">
      <c r="A213" s="315" t="s">
        <v>54</v>
      </c>
      <c r="B213" s="324" t="s">
        <v>776</v>
      </c>
      <c r="C213" s="309"/>
      <c r="D213" s="309"/>
      <c r="E213" s="309"/>
      <c r="F213" s="309"/>
      <c r="G213" s="309"/>
      <c r="H213" s="309">
        <v>5.6</v>
      </c>
      <c r="I213" s="309"/>
      <c r="J213" s="309"/>
      <c r="K213" s="309"/>
      <c r="L213" s="106"/>
    </row>
    <row r="214" spans="1:12" ht="22.5" customHeight="1">
      <c r="A214" s="315" t="s">
        <v>54</v>
      </c>
      <c r="B214" s="324" t="s">
        <v>778</v>
      </c>
      <c r="C214" s="309"/>
      <c r="D214" s="309"/>
      <c r="E214" s="309"/>
      <c r="F214" s="309"/>
      <c r="G214" s="309"/>
      <c r="H214" s="309">
        <v>4</v>
      </c>
      <c r="I214" s="309"/>
      <c r="J214" s="309"/>
      <c r="K214" s="309"/>
      <c r="L214" s="106"/>
    </row>
    <row r="215" spans="1:12" ht="22.5" customHeight="1">
      <c r="A215" s="315" t="s">
        <v>54</v>
      </c>
      <c r="B215" s="324" t="s">
        <v>786</v>
      </c>
      <c r="C215" s="309"/>
      <c r="D215" s="309"/>
      <c r="E215" s="309"/>
      <c r="F215" s="309"/>
      <c r="G215" s="309"/>
      <c r="H215" s="309">
        <v>5.6</v>
      </c>
      <c r="I215" s="309"/>
      <c r="J215" s="309"/>
      <c r="K215" s="309"/>
      <c r="L215" s="106"/>
    </row>
    <row r="216" spans="1:12" ht="22.5" customHeight="1">
      <c r="A216" s="315" t="s">
        <v>54</v>
      </c>
      <c r="B216" s="324" t="s">
        <v>789</v>
      </c>
      <c r="C216" s="309"/>
      <c r="D216" s="309"/>
      <c r="E216" s="309"/>
      <c r="F216" s="309"/>
      <c r="G216" s="309"/>
      <c r="H216" s="309">
        <v>12.2</v>
      </c>
      <c r="I216" s="309"/>
      <c r="J216" s="309"/>
      <c r="K216" s="309"/>
      <c r="L216" s="106"/>
    </row>
    <row r="217" spans="1:12" ht="22.5" customHeight="1">
      <c r="A217" s="315" t="s">
        <v>54</v>
      </c>
      <c r="B217" s="324" t="s">
        <v>790</v>
      </c>
      <c r="C217" s="309"/>
      <c r="D217" s="309"/>
      <c r="E217" s="309"/>
      <c r="F217" s="309"/>
      <c r="G217" s="309"/>
      <c r="H217" s="309">
        <v>8</v>
      </c>
      <c r="I217" s="309"/>
      <c r="J217" s="309"/>
      <c r="K217" s="309"/>
      <c r="L217" s="106"/>
    </row>
    <row r="218" spans="1:12" ht="22.5" customHeight="1">
      <c r="A218" s="315" t="s">
        <v>54</v>
      </c>
      <c r="B218" s="324" t="s">
        <v>792</v>
      </c>
      <c r="C218" s="309"/>
      <c r="D218" s="309"/>
      <c r="E218" s="309"/>
      <c r="F218" s="309"/>
      <c r="G218" s="309"/>
      <c r="H218" s="309">
        <v>10.8</v>
      </c>
      <c r="I218" s="309"/>
      <c r="J218" s="309"/>
      <c r="K218" s="309"/>
      <c r="L218" s="106"/>
    </row>
    <row r="219" spans="1:12" ht="22.5" customHeight="1">
      <c r="A219" s="315" t="s">
        <v>54</v>
      </c>
      <c r="B219" s="324" t="s">
        <v>795</v>
      </c>
      <c r="C219" s="309"/>
      <c r="D219" s="309"/>
      <c r="E219" s="309"/>
      <c r="F219" s="309"/>
      <c r="G219" s="309"/>
      <c r="H219" s="309">
        <v>8</v>
      </c>
      <c r="I219" s="309"/>
      <c r="J219" s="309"/>
      <c r="K219" s="309"/>
      <c r="L219" s="106"/>
    </row>
    <row r="220" spans="1:12" ht="22.5" customHeight="1">
      <c r="A220" s="315" t="s">
        <v>54</v>
      </c>
      <c r="B220" s="324" t="s">
        <v>797</v>
      </c>
      <c r="C220" s="309"/>
      <c r="D220" s="309"/>
      <c r="E220" s="309"/>
      <c r="F220" s="309"/>
      <c r="G220" s="309"/>
      <c r="H220" s="309">
        <v>20.38</v>
      </c>
      <c r="I220" s="309"/>
      <c r="J220" s="309"/>
      <c r="K220" s="309"/>
      <c r="L220" s="106"/>
    </row>
    <row r="221" spans="1:12" ht="22.5" customHeight="1">
      <c r="A221" s="315" t="s">
        <v>54</v>
      </c>
      <c r="B221" s="324" t="s">
        <v>798</v>
      </c>
      <c r="C221" s="309"/>
      <c r="D221" s="309"/>
      <c r="E221" s="309"/>
      <c r="F221" s="309"/>
      <c r="G221" s="309"/>
      <c r="H221" s="309">
        <v>8</v>
      </c>
      <c r="I221" s="309"/>
      <c r="J221" s="309"/>
      <c r="K221" s="309"/>
      <c r="L221" s="106"/>
    </row>
    <row r="222" spans="1:12" ht="22.5" customHeight="1">
      <c r="A222" s="315" t="s">
        <v>54</v>
      </c>
      <c r="B222" s="324" t="s">
        <v>803</v>
      </c>
      <c r="C222" s="309"/>
      <c r="D222" s="309"/>
      <c r="E222" s="309"/>
      <c r="F222" s="309"/>
      <c r="G222" s="309"/>
      <c r="H222" s="309">
        <v>5.6</v>
      </c>
      <c r="I222" s="309"/>
      <c r="J222" s="309"/>
      <c r="K222" s="309"/>
      <c r="L222" s="106"/>
    </row>
    <row r="223" spans="1:12" ht="22.5" customHeight="1">
      <c r="A223" s="315" t="s">
        <v>54</v>
      </c>
      <c r="B223" s="324" t="s">
        <v>817</v>
      </c>
      <c r="C223" s="309"/>
      <c r="D223" s="309"/>
      <c r="E223" s="309"/>
      <c r="F223" s="309"/>
      <c r="G223" s="309"/>
      <c r="H223" s="309">
        <v>8</v>
      </c>
      <c r="I223" s="309"/>
      <c r="J223" s="309"/>
      <c r="K223" s="309"/>
      <c r="L223" s="106"/>
    </row>
    <row r="224" spans="1:12" ht="22.5" customHeight="1">
      <c r="A224" s="315" t="s">
        <v>54</v>
      </c>
      <c r="B224" s="324" t="s">
        <v>810</v>
      </c>
      <c r="C224" s="309"/>
      <c r="D224" s="309"/>
      <c r="E224" s="309"/>
      <c r="F224" s="309"/>
      <c r="G224" s="309"/>
      <c r="H224" s="309">
        <v>5.6</v>
      </c>
      <c r="I224" s="309"/>
      <c r="J224" s="309"/>
      <c r="K224" s="309"/>
      <c r="L224" s="106"/>
    </row>
    <row r="225" spans="1:12" ht="22.5" customHeight="1">
      <c r="A225" s="315" t="s">
        <v>54</v>
      </c>
      <c r="B225" s="324" t="s">
        <v>858</v>
      </c>
      <c r="C225" s="309"/>
      <c r="D225" s="309"/>
      <c r="E225" s="309"/>
      <c r="F225" s="309"/>
      <c r="G225" s="309"/>
      <c r="H225" s="309">
        <v>10</v>
      </c>
      <c r="I225" s="309"/>
      <c r="J225" s="309"/>
      <c r="K225" s="309"/>
      <c r="L225" s="106"/>
    </row>
    <row r="226" spans="1:12" ht="22.5" customHeight="1">
      <c r="A226" s="315" t="s">
        <v>54</v>
      </c>
      <c r="B226" s="324" t="s">
        <v>859</v>
      </c>
      <c r="C226" s="309"/>
      <c r="D226" s="309"/>
      <c r="E226" s="309"/>
      <c r="F226" s="309"/>
      <c r="G226" s="309"/>
      <c r="H226" s="309">
        <v>1</v>
      </c>
      <c r="I226" s="309"/>
      <c r="J226" s="309"/>
      <c r="K226" s="309"/>
      <c r="L226" s="106"/>
    </row>
    <row r="227" spans="1:12" ht="22.5" customHeight="1">
      <c r="A227" s="315" t="s">
        <v>54</v>
      </c>
      <c r="B227" s="324" t="s">
        <v>821</v>
      </c>
      <c r="C227" s="309"/>
      <c r="D227" s="309"/>
      <c r="E227" s="309"/>
      <c r="F227" s="309"/>
      <c r="G227" s="309"/>
      <c r="H227" s="309"/>
      <c r="I227" s="309">
        <v>5.6</v>
      </c>
      <c r="J227" s="309"/>
      <c r="K227" s="309"/>
      <c r="L227" s="106"/>
    </row>
    <row r="228" spans="1:12" ht="22.5" customHeight="1">
      <c r="A228" s="315" t="s">
        <v>54</v>
      </c>
      <c r="B228" s="324" t="s">
        <v>824</v>
      </c>
      <c r="C228" s="309"/>
      <c r="D228" s="309"/>
      <c r="E228" s="309"/>
      <c r="F228" s="309"/>
      <c r="G228" s="309"/>
      <c r="H228" s="309"/>
      <c r="I228" s="309">
        <v>5.6</v>
      </c>
      <c r="J228" s="309"/>
      <c r="K228" s="309"/>
      <c r="L228" s="106"/>
    </row>
    <row r="229" spans="1:12" ht="22.5" customHeight="1">
      <c r="A229" s="315" t="s">
        <v>54</v>
      </c>
      <c r="B229" s="324" t="s">
        <v>823</v>
      </c>
      <c r="C229" s="309"/>
      <c r="D229" s="309"/>
      <c r="E229" s="309"/>
      <c r="F229" s="309"/>
      <c r="G229" s="309"/>
      <c r="H229" s="309"/>
      <c r="I229" s="309">
        <v>5.6</v>
      </c>
      <c r="J229" s="309"/>
      <c r="K229" s="309"/>
      <c r="L229" s="106"/>
    </row>
    <row r="230" spans="1:12" ht="22.5" customHeight="1">
      <c r="A230" s="315" t="s">
        <v>54</v>
      </c>
      <c r="B230" s="324" t="s">
        <v>825</v>
      </c>
      <c r="C230" s="309"/>
      <c r="D230" s="309"/>
      <c r="E230" s="309"/>
      <c r="F230" s="309"/>
      <c r="G230" s="309"/>
      <c r="H230" s="309"/>
      <c r="I230" s="309">
        <f>6.6</f>
        <v>6.6</v>
      </c>
      <c r="J230" s="309"/>
      <c r="K230" s="309"/>
      <c r="L230" s="106"/>
    </row>
    <row r="231" spans="1:12" ht="22.5" customHeight="1">
      <c r="A231" s="315" t="s">
        <v>54</v>
      </c>
      <c r="B231" s="324" t="s">
        <v>822</v>
      </c>
      <c r="C231" s="309"/>
      <c r="D231" s="309"/>
      <c r="E231" s="309"/>
      <c r="F231" s="309"/>
      <c r="G231" s="309"/>
      <c r="H231" s="309"/>
      <c r="I231" s="309">
        <f>6+5.6</f>
        <v>11.6</v>
      </c>
      <c r="J231" s="309"/>
      <c r="K231" s="309"/>
      <c r="L231" s="106"/>
    </row>
    <row r="232" spans="1:12" ht="22.5" customHeight="1">
      <c r="A232" s="315" t="s">
        <v>54</v>
      </c>
      <c r="B232" s="321" t="s">
        <v>819</v>
      </c>
      <c r="C232" s="305"/>
      <c r="D232" s="305"/>
      <c r="E232" s="305"/>
      <c r="F232" s="305"/>
      <c r="G232" s="305"/>
      <c r="H232" s="305"/>
      <c r="I232" s="305">
        <v>5.6</v>
      </c>
      <c r="J232" s="305"/>
      <c r="K232" s="305"/>
      <c r="L232" s="106"/>
    </row>
    <row r="233" spans="1:12" ht="22.5" customHeight="1">
      <c r="A233" s="327">
        <v>13</v>
      </c>
      <c r="B233" s="328" t="s">
        <v>116</v>
      </c>
      <c r="C233" s="328"/>
      <c r="D233" s="328">
        <f t="shared" si="0"/>
        <v>4172.4839999999995</v>
      </c>
      <c r="E233" s="328">
        <f>2000+1389.298</f>
        <v>3389.2979999999998</v>
      </c>
      <c r="F233" s="328">
        <v>783.18600000000004</v>
      </c>
      <c r="G233" s="328">
        <f t="shared" si="2"/>
        <v>3380.0159999999996</v>
      </c>
      <c r="H233" s="328">
        <f>SUM(H234:H270)</f>
        <v>3198.0159999999996</v>
      </c>
      <c r="I233" s="328">
        <f>SUM(I234:I270)</f>
        <v>182</v>
      </c>
      <c r="J233" s="328"/>
      <c r="K233" s="328">
        <f t="shared" si="3"/>
        <v>81.007284869157075</v>
      </c>
      <c r="L233" s="106"/>
    </row>
    <row r="234" spans="1:12" ht="22.5" customHeight="1">
      <c r="A234" s="320" t="s">
        <v>440</v>
      </c>
      <c r="B234" s="304" t="s">
        <v>710</v>
      </c>
      <c r="C234" s="304"/>
      <c r="D234" s="304"/>
      <c r="E234" s="304"/>
      <c r="F234" s="304"/>
      <c r="G234" s="304"/>
      <c r="H234" s="304">
        <v>381</v>
      </c>
      <c r="I234" s="304"/>
      <c r="J234" s="304"/>
      <c r="K234" s="305"/>
      <c r="L234" s="106"/>
    </row>
    <row r="235" spans="1:12" ht="22.5" customHeight="1">
      <c r="A235" s="315" t="s">
        <v>54</v>
      </c>
      <c r="B235" s="309" t="s">
        <v>714</v>
      </c>
      <c r="C235" s="309"/>
      <c r="D235" s="309"/>
      <c r="E235" s="309"/>
      <c r="F235" s="309"/>
      <c r="G235" s="309"/>
      <c r="H235" s="309">
        <v>179.16</v>
      </c>
      <c r="I235" s="309"/>
      <c r="J235" s="309"/>
      <c r="K235" s="322"/>
      <c r="L235" s="106"/>
    </row>
    <row r="236" spans="1:12" ht="22.5" customHeight="1">
      <c r="A236" s="315" t="s">
        <v>54</v>
      </c>
      <c r="B236" s="309" t="s">
        <v>718</v>
      </c>
      <c r="C236" s="309"/>
      <c r="D236" s="309"/>
      <c r="E236" s="309"/>
      <c r="F236" s="309"/>
      <c r="G236" s="309"/>
      <c r="H236" s="309">
        <v>10</v>
      </c>
      <c r="I236" s="309"/>
      <c r="J236" s="309"/>
      <c r="K236" s="322"/>
      <c r="L236" s="106"/>
    </row>
    <row r="237" spans="1:12" ht="22.5" customHeight="1">
      <c r="A237" s="315" t="s">
        <v>54</v>
      </c>
      <c r="B237" s="309" t="s">
        <v>749</v>
      </c>
      <c r="C237" s="309"/>
      <c r="D237" s="309"/>
      <c r="E237" s="309"/>
      <c r="F237" s="309"/>
      <c r="G237" s="309"/>
      <c r="H237" s="309">
        <v>56.16</v>
      </c>
      <c r="I237" s="309"/>
      <c r="J237" s="309"/>
      <c r="K237" s="322"/>
      <c r="L237" s="106"/>
    </row>
    <row r="238" spans="1:12" ht="22.5" customHeight="1">
      <c r="A238" s="315" t="s">
        <v>54</v>
      </c>
      <c r="B238" s="309" t="s">
        <v>755</v>
      </c>
      <c r="C238" s="309"/>
      <c r="D238" s="309"/>
      <c r="E238" s="309"/>
      <c r="F238" s="309"/>
      <c r="G238" s="309"/>
      <c r="H238" s="309">
        <v>10</v>
      </c>
      <c r="I238" s="309"/>
      <c r="J238" s="309"/>
      <c r="K238" s="322"/>
      <c r="L238" s="106"/>
    </row>
    <row r="239" spans="1:12" ht="22.5" customHeight="1">
      <c r="A239" s="315" t="s">
        <v>54</v>
      </c>
      <c r="B239" s="309" t="s">
        <v>767</v>
      </c>
      <c r="C239" s="309"/>
      <c r="D239" s="309"/>
      <c r="E239" s="309"/>
      <c r="F239" s="309"/>
      <c r="G239" s="309"/>
      <c r="H239" s="309">
        <v>153</v>
      </c>
      <c r="I239" s="309"/>
      <c r="J239" s="309"/>
      <c r="K239" s="322"/>
      <c r="L239" s="106"/>
    </row>
    <row r="240" spans="1:12" ht="22.5" customHeight="1">
      <c r="A240" s="360" t="s">
        <v>54</v>
      </c>
      <c r="B240" s="322" t="s">
        <v>760</v>
      </c>
      <c r="C240" s="322"/>
      <c r="D240" s="322"/>
      <c r="E240" s="322"/>
      <c r="F240" s="322"/>
      <c r="G240" s="323"/>
      <c r="H240" s="322">
        <v>214.05799999999999</v>
      </c>
      <c r="I240" s="322"/>
      <c r="J240" s="322"/>
      <c r="K240" s="322"/>
      <c r="L240" s="106"/>
    </row>
    <row r="241" spans="1:13" ht="22.5" customHeight="1">
      <c r="A241" s="360" t="s">
        <v>54</v>
      </c>
      <c r="B241" s="322" t="s">
        <v>769</v>
      </c>
      <c r="C241" s="322"/>
      <c r="D241" s="322"/>
      <c r="E241" s="322"/>
      <c r="F241" s="322"/>
      <c r="G241" s="323"/>
      <c r="H241" s="322">
        <v>20.338000000000001</v>
      </c>
      <c r="I241" s="322"/>
      <c r="J241" s="322"/>
      <c r="K241" s="322"/>
      <c r="L241" s="106"/>
    </row>
    <row r="242" spans="1:13" ht="22.5" customHeight="1">
      <c r="A242" s="360" t="s">
        <v>54</v>
      </c>
      <c r="B242" s="322" t="s">
        <v>771</v>
      </c>
      <c r="C242" s="322"/>
      <c r="D242" s="322"/>
      <c r="E242" s="322"/>
      <c r="F242" s="322"/>
      <c r="G242" s="323"/>
      <c r="H242" s="322">
        <v>70</v>
      </c>
      <c r="I242" s="322"/>
      <c r="J242" s="322"/>
      <c r="K242" s="322"/>
      <c r="L242" s="106"/>
    </row>
    <row r="243" spans="1:13" ht="22.5" customHeight="1">
      <c r="A243" s="360" t="s">
        <v>54</v>
      </c>
      <c r="B243" s="322" t="s">
        <v>772</v>
      </c>
      <c r="C243" s="322"/>
      <c r="D243" s="322"/>
      <c r="E243" s="322"/>
      <c r="F243" s="322"/>
      <c r="G243" s="323"/>
      <c r="H243" s="322">
        <v>741.03</v>
      </c>
      <c r="I243" s="322"/>
      <c r="J243" s="322"/>
      <c r="K243" s="322"/>
      <c r="L243" s="106"/>
    </row>
    <row r="244" spans="1:13" ht="22.5" customHeight="1">
      <c r="A244" s="360" t="s">
        <v>54</v>
      </c>
      <c r="B244" s="322" t="s">
        <v>773</v>
      </c>
      <c r="C244" s="322"/>
      <c r="D244" s="322"/>
      <c r="E244" s="322"/>
      <c r="F244" s="322"/>
      <c r="G244" s="323"/>
      <c r="H244" s="322">
        <v>110</v>
      </c>
      <c r="I244" s="322"/>
      <c r="J244" s="322"/>
      <c r="K244" s="322"/>
      <c r="L244" s="106"/>
    </row>
    <row r="245" spans="1:13" ht="22.5" customHeight="1">
      <c r="A245" s="360" t="s">
        <v>54</v>
      </c>
      <c r="B245" s="322" t="s">
        <v>774</v>
      </c>
      <c r="C245" s="322"/>
      <c r="D245" s="322"/>
      <c r="E245" s="322"/>
      <c r="F245" s="322"/>
      <c r="G245" s="323"/>
      <c r="H245" s="322">
        <v>556</v>
      </c>
      <c r="I245" s="322"/>
      <c r="J245" s="322"/>
      <c r="K245" s="322"/>
      <c r="L245" s="106"/>
    </row>
    <row r="246" spans="1:13" ht="22.5" customHeight="1">
      <c r="A246" s="360" t="s">
        <v>54</v>
      </c>
      <c r="B246" s="322" t="s">
        <v>775</v>
      </c>
      <c r="C246" s="322"/>
      <c r="D246" s="322"/>
      <c r="E246" s="322"/>
      <c r="F246" s="322"/>
      <c r="G246" s="323"/>
      <c r="H246" s="322">
        <v>156.905</v>
      </c>
      <c r="I246" s="322"/>
      <c r="J246" s="322"/>
      <c r="K246" s="322"/>
      <c r="L246" s="106"/>
    </row>
    <row r="247" spans="1:13" ht="22.5" customHeight="1">
      <c r="A247" s="360" t="s">
        <v>54</v>
      </c>
      <c r="B247" s="322" t="s">
        <v>779</v>
      </c>
      <c r="C247" s="322"/>
      <c r="D247" s="322"/>
      <c r="E247" s="322"/>
      <c r="F247" s="322"/>
      <c r="G247" s="323"/>
      <c r="H247" s="322">
        <v>7.0250000000000004</v>
      </c>
      <c r="I247" s="322"/>
      <c r="J247" s="322"/>
      <c r="K247" s="322"/>
      <c r="L247" s="106"/>
    </row>
    <row r="248" spans="1:13" ht="22.5" customHeight="1">
      <c r="A248" s="360" t="s">
        <v>54</v>
      </c>
      <c r="B248" s="322" t="s">
        <v>783</v>
      </c>
      <c r="C248" s="322"/>
      <c r="D248" s="322"/>
      <c r="E248" s="322"/>
      <c r="F248" s="322"/>
      <c r="G248" s="323"/>
      <c r="H248" s="322">
        <v>26.7</v>
      </c>
      <c r="I248" s="322"/>
      <c r="J248" s="322"/>
      <c r="K248" s="322"/>
      <c r="L248" s="106"/>
    </row>
    <row r="249" spans="1:13" ht="22.5" customHeight="1">
      <c r="A249" s="360" t="s">
        <v>54</v>
      </c>
      <c r="B249" s="322" t="s">
        <v>787</v>
      </c>
      <c r="C249" s="322"/>
      <c r="D249" s="322"/>
      <c r="E249" s="322"/>
      <c r="F249" s="322"/>
      <c r="G249" s="323"/>
      <c r="H249" s="322">
        <v>10</v>
      </c>
      <c r="I249" s="322"/>
      <c r="J249" s="322"/>
      <c r="K249" s="322"/>
      <c r="L249" s="106"/>
    </row>
    <row r="250" spans="1:13" ht="22.5" customHeight="1">
      <c r="A250" s="360" t="s">
        <v>54</v>
      </c>
      <c r="B250" s="322" t="s">
        <v>788</v>
      </c>
      <c r="C250" s="322"/>
      <c r="D250" s="322"/>
      <c r="E250" s="322"/>
      <c r="F250" s="322"/>
      <c r="G250" s="323"/>
      <c r="H250" s="322">
        <v>21.18</v>
      </c>
      <c r="I250" s="322"/>
      <c r="J250" s="322"/>
      <c r="K250" s="322"/>
      <c r="L250" s="106"/>
    </row>
    <row r="251" spans="1:13" ht="22.5" customHeight="1">
      <c r="A251" s="360" t="s">
        <v>54</v>
      </c>
      <c r="B251" s="322" t="s">
        <v>793</v>
      </c>
      <c r="C251" s="322"/>
      <c r="D251" s="322"/>
      <c r="E251" s="322"/>
      <c r="F251" s="322"/>
      <c r="G251" s="323"/>
      <c r="H251" s="322">
        <f>51+15</f>
        <v>66</v>
      </c>
      <c r="I251" s="322"/>
      <c r="J251" s="322"/>
      <c r="K251" s="322"/>
      <c r="L251" s="106"/>
    </row>
    <row r="252" spans="1:13" ht="22.5" customHeight="1">
      <c r="A252" s="360" t="s">
        <v>54</v>
      </c>
      <c r="B252" s="322" t="s">
        <v>795</v>
      </c>
      <c r="C252" s="322"/>
      <c r="D252" s="322"/>
      <c r="E252" s="322"/>
      <c r="F252" s="322"/>
      <c r="G252" s="323"/>
      <c r="H252" s="322">
        <f>8+22</f>
        <v>30</v>
      </c>
      <c r="I252" s="322"/>
      <c r="J252" s="322"/>
      <c r="K252" s="322"/>
      <c r="L252" s="106"/>
    </row>
    <row r="253" spans="1:13" ht="22.5" customHeight="1">
      <c r="A253" s="360" t="s">
        <v>54</v>
      </c>
      <c r="B253" s="322" t="s">
        <v>797</v>
      </c>
      <c r="C253" s="322"/>
      <c r="D253" s="322"/>
      <c r="E253" s="322"/>
      <c r="F253" s="322"/>
      <c r="G253" s="323"/>
      <c r="H253" s="322">
        <v>46.5</v>
      </c>
      <c r="I253" s="322"/>
      <c r="J253" s="322"/>
      <c r="K253" s="322"/>
      <c r="L253" s="106"/>
    </row>
    <row r="254" spans="1:13" ht="22.5" customHeight="1">
      <c r="A254" s="360" t="s">
        <v>54</v>
      </c>
      <c r="B254" s="322" t="s">
        <v>799</v>
      </c>
      <c r="C254" s="322"/>
      <c r="D254" s="322"/>
      <c r="E254" s="322"/>
      <c r="F254" s="322"/>
      <c r="G254" s="323"/>
      <c r="H254" s="322">
        <v>10.6</v>
      </c>
      <c r="I254" s="322"/>
      <c r="J254" s="322"/>
      <c r="K254" s="322"/>
      <c r="L254" s="106"/>
    </row>
    <row r="255" spans="1:13" ht="22.5" customHeight="1">
      <c r="A255" s="360" t="s">
        <v>54</v>
      </c>
      <c r="B255" s="322" t="s">
        <v>803</v>
      </c>
      <c r="C255" s="322"/>
      <c r="D255" s="322"/>
      <c r="E255" s="322"/>
      <c r="F255" s="322"/>
      <c r="G255" s="323"/>
      <c r="H255" s="322">
        <v>41.16</v>
      </c>
      <c r="I255" s="322"/>
      <c r="J255" s="322"/>
      <c r="K255" s="322"/>
      <c r="L255" s="389"/>
    </row>
    <row r="256" spans="1:13" ht="22.5" customHeight="1">
      <c r="A256" s="360" t="s">
        <v>54</v>
      </c>
      <c r="B256" s="329" t="s">
        <v>817</v>
      </c>
      <c r="C256" s="322"/>
      <c r="D256" s="322"/>
      <c r="E256" s="322"/>
      <c r="F256" s="322"/>
      <c r="G256" s="323"/>
      <c r="H256" s="322">
        <v>13.5</v>
      </c>
      <c r="I256" s="322"/>
      <c r="J256" s="322"/>
      <c r="K256" s="322"/>
      <c r="L256" s="388"/>
      <c r="M256" s="106"/>
    </row>
    <row r="257" spans="1:13" ht="22.5" customHeight="1">
      <c r="A257" s="360" t="s">
        <v>54</v>
      </c>
      <c r="B257" s="329" t="s">
        <v>811</v>
      </c>
      <c r="C257" s="322"/>
      <c r="D257" s="322"/>
      <c r="E257" s="322"/>
      <c r="F257" s="322"/>
      <c r="G257" s="323"/>
      <c r="H257" s="322">
        <v>2.5</v>
      </c>
      <c r="I257" s="322"/>
      <c r="J257" s="322"/>
      <c r="K257" s="322"/>
      <c r="L257" s="388"/>
      <c r="M257" s="106"/>
    </row>
    <row r="258" spans="1:13" ht="22.5" customHeight="1">
      <c r="A258" s="360" t="s">
        <v>54</v>
      </c>
      <c r="B258" s="329" t="s">
        <v>834</v>
      </c>
      <c r="C258" s="322"/>
      <c r="D258" s="322"/>
      <c r="E258" s="322"/>
      <c r="F258" s="322"/>
      <c r="G258" s="323"/>
      <c r="H258" s="322">
        <v>20</v>
      </c>
      <c r="I258" s="322"/>
      <c r="J258" s="322"/>
      <c r="K258" s="322"/>
      <c r="L258" s="388"/>
      <c r="M258" s="106"/>
    </row>
    <row r="259" spans="1:13" ht="22.5" customHeight="1">
      <c r="A259" s="360" t="s">
        <v>54</v>
      </c>
      <c r="B259" s="329" t="s">
        <v>844</v>
      </c>
      <c r="C259" s="322"/>
      <c r="D259" s="322"/>
      <c r="E259" s="322"/>
      <c r="F259" s="322"/>
      <c r="G259" s="323"/>
      <c r="H259" s="322">
        <v>75</v>
      </c>
      <c r="I259" s="322"/>
      <c r="J259" s="322"/>
      <c r="K259" s="322"/>
      <c r="L259" s="388"/>
      <c r="M259" s="106"/>
    </row>
    <row r="260" spans="1:13" ht="22.5" customHeight="1">
      <c r="A260" s="360" t="s">
        <v>54</v>
      </c>
      <c r="B260" s="329" t="s">
        <v>839</v>
      </c>
      <c r="C260" s="322"/>
      <c r="D260" s="322"/>
      <c r="E260" s="322"/>
      <c r="F260" s="322"/>
      <c r="G260" s="323"/>
      <c r="H260" s="322">
        <v>10</v>
      </c>
      <c r="I260" s="322"/>
      <c r="J260" s="322"/>
      <c r="K260" s="322"/>
      <c r="L260" s="388"/>
      <c r="M260" s="106"/>
    </row>
    <row r="261" spans="1:13" ht="22.5" customHeight="1">
      <c r="A261" s="360" t="s">
        <v>54</v>
      </c>
      <c r="B261" s="329" t="s">
        <v>848</v>
      </c>
      <c r="C261" s="322"/>
      <c r="D261" s="322"/>
      <c r="E261" s="322"/>
      <c r="F261" s="322"/>
      <c r="G261" s="323"/>
      <c r="H261" s="322">
        <v>30</v>
      </c>
      <c r="I261" s="322"/>
      <c r="J261" s="322"/>
      <c r="K261" s="322"/>
      <c r="L261" s="388"/>
      <c r="M261" s="106"/>
    </row>
    <row r="262" spans="1:13" ht="22.5" customHeight="1">
      <c r="A262" s="360" t="s">
        <v>54</v>
      </c>
      <c r="B262" s="329" t="s">
        <v>841</v>
      </c>
      <c r="C262" s="322"/>
      <c r="D262" s="322"/>
      <c r="E262" s="322"/>
      <c r="F262" s="322"/>
      <c r="G262" s="323"/>
      <c r="H262" s="322">
        <v>60.2</v>
      </c>
      <c r="I262" s="322"/>
      <c r="J262" s="322"/>
      <c r="K262" s="322"/>
      <c r="L262" s="388"/>
      <c r="M262" s="106"/>
    </row>
    <row r="263" spans="1:13" ht="22.5" customHeight="1">
      <c r="A263" s="360" t="s">
        <v>54</v>
      </c>
      <c r="B263" s="329" t="s">
        <v>852</v>
      </c>
      <c r="C263" s="322"/>
      <c r="D263" s="322"/>
      <c r="E263" s="322"/>
      <c r="F263" s="322"/>
      <c r="G263" s="323"/>
      <c r="H263" s="322">
        <v>60</v>
      </c>
      <c r="I263" s="322"/>
      <c r="J263" s="322"/>
      <c r="K263" s="322"/>
      <c r="L263" s="388"/>
      <c r="M263" s="106"/>
    </row>
    <row r="264" spans="1:13" ht="22.5" customHeight="1">
      <c r="A264" s="360" t="s">
        <v>54</v>
      </c>
      <c r="B264" s="329" t="s">
        <v>856</v>
      </c>
      <c r="C264" s="322"/>
      <c r="D264" s="322"/>
      <c r="E264" s="322"/>
      <c r="F264" s="322"/>
      <c r="G264" s="323"/>
      <c r="H264" s="322">
        <v>10</v>
      </c>
      <c r="I264" s="322"/>
      <c r="J264" s="322"/>
      <c r="K264" s="322"/>
      <c r="L264" s="388"/>
      <c r="M264" s="106"/>
    </row>
    <row r="265" spans="1:13" ht="22.5" customHeight="1">
      <c r="A265" s="315" t="s">
        <v>54</v>
      </c>
      <c r="B265" s="324" t="s">
        <v>860</v>
      </c>
      <c r="C265" s="309"/>
      <c r="D265" s="309"/>
      <c r="E265" s="309"/>
      <c r="F265" s="309"/>
      <c r="G265" s="316"/>
      <c r="H265" s="309"/>
      <c r="I265" s="309">
        <v>10</v>
      </c>
      <c r="J265" s="309"/>
      <c r="K265" s="309"/>
      <c r="L265" s="297"/>
      <c r="M265" s="106"/>
    </row>
    <row r="266" spans="1:13" ht="22.5" customHeight="1">
      <c r="A266" s="315" t="s">
        <v>54</v>
      </c>
      <c r="B266" s="324" t="s">
        <v>861</v>
      </c>
      <c r="C266" s="309"/>
      <c r="D266" s="309"/>
      <c r="E266" s="309"/>
      <c r="F266" s="309"/>
      <c r="G266" s="316"/>
      <c r="H266" s="309"/>
      <c r="I266" s="309">
        <v>92</v>
      </c>
      <c r="J266" s="309"/>
      <c r="K266" s="309"/>
      <c r="L266" s="297"/>
      <c r="M266" s="106"/>
    </row>
    <row r="267" spans="1:13" ht="22.5" customHeight="1">
      <c r="A267" s="315" t="s">
        <v>54</v>
      </c>
      <c r="B267" s="324" t="s">
        <v>862</v>
      </c>
      <c r="C267" s="309"/>
      <c r="D267" s="309"/>
      <c r="E267" s="309"/>
      <c r="F267" s="309"/>
      <c r="G267" s="316"/>
      <c r="H267" s="309"/>
      <c r="I267" s="309">
        <v>10</v>
      </c>
      <c r="J267" s="309"/>
      <c r="K267" s="309"/>
      <c r="L267" s="297"/>
      <c r="M267" s="106"/>
    </row>
    <row r="268" spans="1:13" ht="22.5" customHeight="1">
      <c r="A268" s="315" t="s">
        <v>54</v>
      </c>
      <c r="B268" s="324" t="s">
        <v>863</v>
      </c>
      <c r="C268" s="309"/>
      <c r="D268" s="309"/>
      <c r="E268" s="309"/>
      <c r="F268" s="309"/>
      <c r="G268" s="316"/>
      <c r="H268" s="309"/>
      <c r="I268" s="309">
        <v>25</v>
      </c>
      <c r="J268" s="309"/>
      <c r="K268" s="309"/>
      <c r="L268" s="297"/>
      <c r="M268" s="106"/>
    </row>
    <row r="269" spans="1:13" ht="22.5" customHeight="1">
      <c r="A269" s="315" t="s">
        <v>54</v>
      </c>
      <c r="B269" s="324" t="s">
        <v>864</v>
      </c>
      <c r="C269" s="309"/>
      <c r="D269" s="309"/>
      <c r="E269" s="309"/>
      <c r="F269" s="309"/>
      <c r="G269" s="316"/>
      <c r="H269" s="309"/>
      <c r="I269" s="309">
        <v>35</v>
      </c>
      <c r="J269" s="309"/>
      <c r="K269" s="309"/>
      <c r="L269" s="297"/>
      <c r="M269" s="106"/>
    </row>
    <row r="270" spans="1:13" ht="22.5" customHeight="1">
      <c r="A270" s="315" t="s">
        <v>54</v>
      </c>
      <c r="B270" s="321" t="s">
        <v>865</v>
      </c>
      <c r="C270" s="305"/>
      <c r="D270" s="305"/>
      <c r="E270" s="305"/>
      <c r="F270" s="305"/>
      <c r="G270" s="307"/>
      <c r="H270" s="305"/>
      <c r="I270" s="305">
        <v>10</v>
      </c>
      <c r="J270" s="305"/>
      <c r="K270" s="305"/>
      <c r="L270" s="297"/>
      <c r="M270" s="106"/>
    </row>
    <row r="271" spans="1:13" ht="22.5" customHeight="1">
      <c r="A271" s="327">
        <v>14</v>
      </c>
      <c r="B271" s="328" t="s">
        <v>870</v>
      </c>
      <c r="C271" s="328"/>
      <c r="D271" s="328">
        <f t="shared" si="0"/>
        <v>500</v>
      </c>
      <c r="E271" s="328">
        <v>500</v>
      </c>
      <c r="F271" s="328"/>
      <c r="G271" s="328">
        <f t="shared" si="2"/>
        <v>500</v>
      </c>
      <c r="H271" s="328">
        <v>500</v>
      </c>
      <c r="I271" s="328"/>
      <c r="J271" s="328"/>
      <c r="K271" s="328">
        <f t="shared" si="3"/>
        <v>100</v>
      </c>
      <c r="L271" s="106"/>
    </row>
    <row r="272" spans="1:13" ht="23.25" customHeight="1">
      <c r="A272" s="327">
        <v>15</v>
      </c>
      <c r="B272" s="328" t="s">
        <v>396</v>
      </c>
      <c r="C272" s="328"/>
      <c r="D272" s="328">
        <f t="shared" si="0"/>
        <v>500</v>
      </c>
      <c r="E272" s="328">
        <v>500</v>
      </c>
      <c r="F272" s="328"/>
      <c r="G272" s="328">
        <f t="shared" si="2"/>
        <v>276.125</v>
      </c>
      <c r="H272" s="328">
        <f>H273+SUM(H275:H282)</f>
        <v>252.32199999999997</v>
      </c>
      <c r="I272" s="328">
        <f>I281+I282</f>
        <v>23.803000000000001</v>
      </c>
      <c r="J272" s="328"/>
      <c r="K272" s="328">
        <f t="shared" si="3"/>
        <v>55.225000000000001</v>
      </c>
      <c r="L272" s="108"/>
    </row>
    <row r="273" spans="1:12" ht="19.5" customHeight="1">
      <c r="A273" s="320" t="s">
        <v>54</v>
      </c>
      <c r="B273" s="304" t="s">
        <v>744</v>
      </c>
      <c r="C273" s="304"/>
      <c r="D273" s="304"/>
      <c r="E273" s="304"/>
      <c r="F273" s="304"/>
      <c r="G273" s="306"/>
      <c r="H273" s="304">
        <f>H274</f>
        <v>9.5370000000000008</v>
      </c>
      <c r="I273" s="304"/>
      <c r="J273" s="304"/>
      <c r="K273" s="305"/>
      <c r="L273" s="106"/>
    </row>
    <row r="274" spans="1:12" ht="23.25" customHeight="1">
      <c r="A274" s="315" t="s">
        <v>442</v>
      </c>
      <c r="B274" s="309" t="s">
        <v>745</v>
      </c>
      <c r="C274" s="309"/>
      <c r="D274" s="309"/>
      <c r="E274" s="309"/>
      <c r="F274" s="309"/>
      <c r="G274" s="316"/>
      <c r="H274" s="309">
        <v>9.5370000000000008</v>
      </c>
      <c r="I274" s="309"/>
      <c r="J274" s="309"/>
      <c r="K274" s="322"/>
      <c r="L274" s="106"/>
    </row>
    <row r="275" spans="1:12" ht="23.25" customHeight="1">
      <c r="A275" s="360" t="s">
        <v>54</v>
      </c>
      <c r="B275" s="322" t="s">
        <v>748</v>
      </c>
      <c r="C275" s="322"/>
      <c r="D275" s="322"/>
      <c r="E275" s="322"/>
      <c r="F275" s="322"/>
      <c r="G275" s="323"/>
      <c r="H275" s="322">
        <v>30.922999999999998</v>
      </c>
      <c r="I275" s="322"/>
      <c r="J275" s="322"/>
      <c r="K275" s="322"/>
      <c r="L275" s="106"/>
    </row>
    <row r="276" spans="1:12" ht="23.25" customHeight="1">
      <c r="A276" s="360" t="s">
        <v>54</v>
      </c>
      <c r="B276" s="322" t="s">
        <v>771</v>
      </c>
      <c r="C276" s="322"/>
      <c r="D276" s="322"/>
      <c r="E276" s="322"/>
      <c r="F276" s="322"/>
      <c r="G276" s="323"/>
      <c r="H276" s="322">
        <v>65.462999999999994</v>
      </c>
      <c r="I276" s="322"/>
      <c r="J276" s="322"/>
      <c r="K276" s="322"/>
      <c r="L276" s="106"/>
    </row>
    <row r="277" spans="1:12" ht="23.25" customHeight="1">
      <c r="A277" s="360" t="s">
        <v>54</v>
      </c>
      <c r="B277" s="322" t="s">
        <v>774</v>
      </c>
      <c r="C277" s="322"/>
      <c r="D277" s="322"/>
      <c r="E277" s="322"/>
      <c r="F277" s="322"/>
      <c r="G277" s="323"/>
      <c r="H277" s="322">
        <v>63.624000000000002</v>
      </c>
      <c r="I277" s="322"/>
      <c r="J277" s="322"/>
      <c r="K277" s="322"/>
      <c r="L277" s="106"/>
    </row>
    <row r="278" spans="1:12" ht="23.25" customHeight="1">
      <c r="A278" s="360" t="s">
        <v>54</v>
      </c>
      <c r="B278" s="322" t="s">
        <v>778</v>
      </c>
      <c r="C278" s="322"/>
      <c r="D278" s="322"/>
      <c r="E278" s="322"/>
      <c r="F278" s="322"/>
      <c r="G278" s="323"/>
      <c r="H278" s="322">
        <v>7.8470000000000004</v>
      </c>
      <c r="I278" s="322"/>
      <c r="J278" s="322"/>
      <c r="K278" s="322"/>
      <c r="L278" s="106"/>
    </row>
    <row r="279" spans="1:12" ht="23.25" customHeight="1">
      <c r="A279" s="360" t="s">
        <v>54</v>
      </c>
      <c r="B279" s="322" t="s">
        <v>803</v>
      </c>
      <c r="C279" s="322"/>
      <c r="D279" s="322"/>
      <c r="E279" s="322"/>
      <c r="F279" s="322"/>
      <c r="G279" s="323"/>
      <c r="H279" s="322">
        <v>10.199999999999999</v>
      </c>
      <c r="I279" s="322"/>
      <c r="J279" s="322"/>
      <c r="K279" s="322"/>
      <c r="L279" s="106"/>
    </row>
    <row r="280" spans="1:12" ht="23.25" customHeight="1">
      <c r="A280" s="360" t="s">
        <v>54</v>
      </c>
      <c r="B280" s="322" t="s">
        <v>826</v>
      </c>
      <c r="C280" s="322"/>
      <c r="D280" s="322"/>
      <c r="E280" s="322"/>
      <c r="F280" s="322"/>
      <c r="G280" s="323"/>
      <c r="H280" s="322">
        <v>64.727999999999994</v>
      </c>
      <c r="I280" s="322"/>
      <c r="J280" s="322"/>
      <c r="K280" s="322"/>
      <c r="L280" s="106"/>
    </row>
    <row r="281" spans="1:12" ht="23.25" customHeight="1">
      <c r="A281" s="360" t="s">
        <v>54</v>
      </c>
      <c r="B281" s="322" t="s">
        <v>821</v>
      </c>
      <c r="C281" s="322"/>
      <c r="D281" s="322"/>
      <c r="E281" s="322"/>
      <c r="F281" s="322"/>
      <c r="G281" s="323"/>
      <c r="H281" s="322"/>
      <c r="I281" s="322">
        <v>12.726000000000001</v>
      </c>
      <c r="J281" s="322"/>
      <c r="K281" s="322"/>
      <c r="L281" s="106"/>
    </row>
    <row r="282" spans="1:12" ht="23.25" customHeight="1">
      <c r="A282" s="360" t="s">
        <v>54</v>
      </c>
      <c r="B282" s="322" t="s">
        <v>825</v>
      </c>
      <c r="C282" s="322"/>
      <c r="D282" s="322"/>
      <c r="E282" s="322"/>
      <c r="F282" s="322"/>
      <c r="G282" s="323"/>
      <c r="H282" s="322"/>
      <c r="I282" s="322">
        <v>11.077</v>
      </c>
      <c r="J282" s="322"/>
      <c r="K282" s="322"/>
      <c r="L282" s="106"/>
    </row>
    <row r="283" spans="1:12" ht="25.5" customHeight="1">
      <c r="A283" s="327">
        <v>16</v>
      </c>
      <c r="B283" s="328" t="s">
        <v>397</v>
      </c>
      <c r="C283" s="328"/>
      <c r="D283" s="328">
        <f t="shared" si="0"/>
        <v>340</v>
      </c>
      <c r="E283" s="328">
        <f>500-160</f>
        <v>340</v>
      </c>
      <c r="F283" s="328"/>
      <c r="G283" s="328">
        <f t="shared" si="2"/>
        <v>110</v>
      </c>
      <c r="H283" s="328">
        <f>H284+H285</f>
        <v>110</v>
      </c>
      <c r="I283" s="328"/>
      <c r="J283" s="328"/>
      <c r="K283" s="328">
        <f t="shared" si="3"/>
        <v>32.352941176470587</v>
      </c>
      <c r="L283" s="106"/>
    </row>
    <row r="284" spans="1:12" ht="25.5" customHeight="1">
      <c r="A284" s="330" t="s">
        <v>54</v>
      </c>
      <c r="B284" s="331" t="s">
        <v>774</v>
      </c>
      <c r="C284" s="331"/>
      <c r="D284" s="331"/>
      <c r="E284" s="331"/>
      <c r="F284" s="331"/>
      <c r="G284" s="331"/>
      <c r="H284" s="331">
        <v>65</v>
      </c>
      <c r="I284" s="331"/>
      <c r="J284" s="331"/>
      <c r="K284" s="331"/>
      <c r="L284" s="106"/>
    </row>
    <row r="285" spans="1:12" ht="25.5" customHeight="1">
      <c r="A285" s="319" t="s">
        <v>54</v>
      </c>
      <c r="B285" s="310" t="s">
        <v>777</v>
      </c>
      <c r="C285" s="310"/>
      <c r="D285" s="310"/>
      <c r="E285" s="310"/>
      <c r="F285" s="310"/>
      <c r="G285" s="310"/>
      <c r="H285" s="310">
        <v>45</v>
      </c>
      <c r="I285" s="310"/>
      <c r="J285" s="310"/>
      <c r="K285" s="310"/>
      <c r="L285" s="106"/>
    </row>
    <row r="286" spans="1:12" ht="40.5" customHeight="1">
      <c r="A286" s="327">
        <v>17</v>
      </c>
      <c r="B286" s="328" t="s">
        <v>398</v>
      </c>
      <c r="C286" s="313"/>
      <c r="D286" s="313">
        <f t="shared" si="0"/>
        <v>300</v>
      </c>
      <c r="E286" s="313">
        <v>300</v>
      </c>
      <c r="F286" s="313"/>
      <c r="G286" s="313">
        <f t="shared" si="2"/>
        <v>66.5</v>
      </c>
      <c r="H286" s="313">
        <f>H287+H288+H289</f>
        <v>66.5</v>
      </c>
      <c r="I286" s="313"/>
      <c r="J286" s="313"/>
      <c r="K286" s="313">
        <f t="shared" si="3"/>
        <v>22.166666666666668</v>
      </c>
      <c r="L286" s="106"/>
    </row>
    <row r="287" spans="1:12" ht="22.5" customHeight="1">
      <c r="A287" s="330" t="s">
        <v>54</v>
      </c>
      <c r="B287" s="331" t="s">
        <v>755</v>
      </c>
      <c r="C287" s="331"/>
      <c r="D287" s="331"/>
      <c r="E287" s="331"/>
      <c r="F287" s="331"/>
      <c r="G287" s="332"/>
      <c r="H287" s="331">
        <v>15</v>
      </c>
      <c r="I287" s="331"/>
      <c r="J287" s="331"/>
      <c r="K287" s="331"/>
      <c r="L287" s="106"/>
    </row>
    <row r="288" spans="1:12" ht="22.5" customHeight="1">
      <c r="A288" s="315" t="s">
        <v>54</v>
      </c>
      <c r="B288" s="309" t="s">
        <v>760</v>
      </c>
      <c r="C288" s="309"/>
      <c r="D288" s="309"/>
      <c r="E288" s="309"/>
      <c r="F288" s="309"/>
      <c r="G288" s="316"/>
      <c r="H288" s="309">
        <v>31.5</v>
      </c>
      <c r="I288" s="309"/>
      <c r="J288" s="309"/>
      <c r="K288" s="309"/>
      <c r="L288" s="106"/>
    </row>
    <row r="289" spans="1:12" ht="40.5" customHeight="1">
      <c r="A289" s="319" t="s">
        <v>210</v>
      </c>
      <c r="B289" s="310" t="s">
        <v>789</v>
      </c>
      <c r="C289" s="310"/>
      <c r="D289" s="310"/>
      <c r="E289" s="310"/>
      <c r="F289" s="310"/>
      <c r="G289" s="318"/>
      <c r="H289" s="310">
        <v>20</v>
      </c>
      <c r="I289" s="310"/>
      <c r="J289" s="310"/>
      <c r="K289" s="310"/>
      <c r="L289" s="106"/>
    </row>
    <row r="290" spans="1:12" ht="22.5" customHeight="1">
      <c r="A290" s="327">
        <v>18</v>
      </c>
      <c r="B290" s="328" t="s">
        <v>399</v>
      </c>
      <c r="C290" s="328"/>
      <c r="D290" s="328">
        <f>E290+F290</f>
        <v>5</v>
      </c>
      <c r="E290" s="328">
        <v>5</v>
      </c>
      <c r="F290" s="328"/>
      <c r="G290" s="328"/>
      <c r="H290" s="328"/>
      <c r="I290" s="328"/>
      <c r="J290" s="328"/>
      <c r="K290" s="328"/>
      <c r="L290" s="106"/>
    </row>
    <row r="291" spans="1:12" ht="22.5" hidden="1" customHeight="1">
      <c r="A291" s="312"/>
      <c r="B291" s="313"/>
      <c r="C291" s="313"/>
      <c r="D291" s="313"/>
      <c r="E291" s="313"/>
      <c r="F291" s="313"/>
      <c r="G291" s="314"/>
      <c r="H291" s="313"/>
      <c r="I291" s="313"/>
      <c r="J291" s="313"/>
      <c r="K291" s="313"/>
      <c r="L291" s="106"/>
    </row>
    <row r="292" spans="1:12" ht="22.5" hidden="1" customHeight="1">
      <c r="A292" s="312"/>
      <c r="B292" s="313"/>
      <c r="C292" s="313"/>
      <c r="D292" s="313"/>
      <c r="E292" s="313"/>
      <c r="F292" s="313"/>
      <c r="G292" s="314"/>
      <c r="H292" s="313"/>
      <c r="I292" s="313"/>
      <c r="J292" s="313"/>
      <c r="K292" s="313"/>
      <c r="L292" s="106"/>
    </row>
    <row r="293" spans="1:12" ht="22.5" customHeight="1">
      <c r="A293" s="327">
        <v>19</v>
      </c>
      <c r="B293" s="328" t="s">
        <v>400</v>
      </c>
      <c r="C293" s="328"/>
      <c r="D293" s="328">
        <f t="shared" si="0"/>
        <v>28.299999999999997</v>
      </c>
      <c r="E293" s="328">
        <f>150-121.7</f>
        <v>28.299999999999997</v>
      </c>
      <c r="F293" s="328"/>
      <c r="G293" s="328">
        <f t="shared" si="2"/>
        <v>13.3</v>
      </c>
      <c r="H293" s="328">
        <f>H294</f>
        <v>13.3</v>
      </c>
      <c r="I293" s="328"/>
      <c r="J293" s="328"/>
      <c r="K293" s="328">
        <f t="shared" si="3"/>
        <v>46.996466431095413</v>
      </c>
      <c r="L293" s="106"/>
    </row>
    <row r="294" spans="1:12" ht="22.5" customHeight="1">
      <c r="A294" s="312" t="s">
        <v>54</v>
      </c>
      <c r="B294" s="313" t="s">
        <v>749</v>
      </c>
      <c r="C294" s="313"/>
      <c r="D294" s="313"/>
      <c r="E294" s="313"/>
      <c r="F294" s="313"/>
      <c r="G294" s="313"/>
      <c r="H294" s="313">
        <v>13.3</v>
      </c>
      <c r="I294" s="313"/>
      <c r="J294" s="313"/>
      <c r="K294" s="313"/>
      <c r="L294" s="106"/>
    </row>
    <row r="295" spans="1:12" ht="22.5" customHeight="1">
      <c r="A295" s="342">
        <v>20</v>
      </c>
      <c r="B295" s="110" t="s">
        <v>401</v>
      </c>
      <c r="C295" s="110"/>
      <c r="D295" s="362">
        <f t="shared" si="0"/>
        <v>144.54900000000001</v>
      </c>
      <c r="E295" s="362">
        <v>144.54900000000001</v>
      </c>
      <c r="F295" s="362"/>
      <c r="G295" s="110">
        <f t="shared" si="2"/>
        <v>140.30500000000001</v>
      </c>
      <c r="H295" s="110">
        <f>H296+H297+H298</f>
        <v>140.30500000000001</v>
      </c>
      <c r="I295" s="110"/>
      <c r="J295" s="110"/>
      <c r="K295" s="110">
        <f t="shared" si="3"/>
        <v>97.063971386865347</v>
      </c>
      <c r="L295" s="106"/>
    </row>
    <row r="296" spans="1:12" ht="22.5" customHeight="1">
      <c r="A296" s="282" t="s">
        <v>54</v>
      </c>
      <c r="B296" s="117" t="s">
        <v>749</v>
      </c>
      <c r="C296" s="117"/>
      <c r="D296" s="117"/>
      <c r="E296" s="117"/>
      <c r="F296" s="117"/>
      <c r="G296" s="117"/>
      <c r="H296" s="117">
        <v>26.004999999999999</v>
      </c>
      <c r="I296" s="117"/>
      <c r="J296" s="117"/>
      <c r="K296" s="117"/>
      <c r="L296" s="106"/>
    </row>
    <row r="297" spans="1:12" ht="22.5" customHeight="1">
      <c r="A297" s="122" t="s">
        <v>54</v>
      </c>
      <c r="B297" s="84" t="s">
        <v>774</v>
      </c>
      <c r="C297" s="84"/>
      <c r="D297" s="84"/>
      <c r="E297" s="84"/>
      <c r="F297" s="84"/>
      <c r="G297" s="84"/>
      <c r="H297" s="84">
        <v>101.8</v>
      </c>
      <c r="I297" s="84"/>
      <c r="J297" s="84"/>
      <c r="K297" s="84"/>
      <c r="L297" s="106"/>
    </row>
    <row r="298" spans="1:12" ht="22.5" customHeight="1">
      <c r="A298" s="334" t="s">
        <v>54</v>
      </c>
      <c r="B298" s="335" t="s">
        <v>847</v>
      </c>
      <c r="C298" s="335"/>
      <c r="D298" s="335"/>
      <c r="E298" s="335"/>
      <c r="F298" s="335"/>
      <c r="G298" s="335"/>
      <c r="H298" s="335">
        <v>12.5</v>
      </c>
      <c r="I298" s="335"/>
      <c r="J298" s="335"/>
      <c r="K298" s="335"/>
      <c r="L298" s="106"/>
    </row>
    <row r="299" spans="1:12" ht="40.5" customHeight="1">
      <c r="A299" s="342">
        <v>21</v>
      </c>
      <c r="B299" s="110" t="s">
        <v>402</v>
      </c>
      <c r="C299" s="110"/>
      <c r="D299" s="110">
        <f t="shared" si="0"/>
        <v>500</v>
      </c>
      <c r="E299" s="110">
        <v>500</v>
      </c>
      <c r="F299" s="110"/>
      <c r="G299" s="110">
        <f t="shared" si="2"/>
        <v>0</v>
      </c>
      <c r="H299" s="110"/>
      <c r="I299" s="110"/>
      <c r="J299" s="110"/>
      <c r="K299" s="110">
        <f t="shared" si="3"/>
        <v>0</v>
      </c>
      <c r="L299" s="106"/>
    </row>
    <row r="300" spans="1:12" ht="22.5" customHeight="1">
      <c r="A300" s="342">
        <v>22</v>
      </c>
      <c r="B300" s="110" t="s">
        <v>403</v>
      </c>
      <c r="C300" s="110"/>
      <c r="D300" s="110">
        <f t="shared" si="0"/>
        <v>400</v>
      </c>
      <c r="E300" s="110">
        <v>400</v>
      </c>
      <c r="F300" s="110"/>
      <c r="G300" s="110">
        <f t="shared" si="2"/>
        <v>360</v>
      </c>
      <c r="H300" s="110">
        <f>SUM(H301:H304)</f>
        <v>360</v>
      </c>
      <c r="I300" s="110"/>
      <c r="J300" s="110"/>
      <c r="K300" s="110">
        <f t="shared" si="3"/>
        <v>90</v>
      </c>
      <c r="L300" s="106"/>
    </row>
    <row r="301" spans="1:12" ht="22.5" customHeight="1">
      <c r="A301" s="282" t="s">
        <v>54</v>
      </c>
      <c r="B301" s="117" t="s">
        <v>774</v>
      </c>
      <c r="C301" s="117"/>
      <c r="D301" s="117"/>
      <c r="E301" s="117"/>
      <c r="F301" s="117"/>
      <c r="G301" s="333"/>
      <c r="H301" s="117">
        <v>294.2</v>
      </c>
      <c r="I301" s="117"/>
      <c r="J301" s="117"/>
      <c r="K301" s="117"/>
      <c r="L301" s="106"/>
    </row>
    <row r="302" spans="1:12" ht="22.5" customHeight="1">
      <c r="A302" s="294" t="s">
        <v>54</v>
      </c>
      <c r="B302" s="295" t="s">
        <v>789</v>
      </c>
      <c r="C302" s="295"/>
      <c r="D302" s="295"/>
      <c r="E302" s="295"/>
      <c r="F302" s="295"/>
      <c r="G302" s="363"/>
      <c r="H302" s="295">
        <v>35</v>
      </c>
      <c r="I302" s="295"/>
      <c r="J302" s="295"/>
      <c r="K302" s="295"/>
      <c r="L302" s="106"/>
    </row>
    <row r="303" spans="1:12" ht="22.5" customHeight="1">
      <c r="A303" s="122" t="s">
        <v>54</v>
      </c>
      <c r="B303" s="84" t="s">
        <v>794</v>
      </c>
      <c r="C303" s="84"/>
      <c r="D303" s="84"/>
      <c r="E303" s="84"/>
      <c r="F303" s="84"/>
      <c r="G303" s="298"/>
      <c r="H303" s="84">
        <v>19.3</v>
      </c>
      <c r="I303" s="84"/>
      <c r="J303" s="84"/>
      <c r="K303" s="84"/>
      <c r="L303" s="106"/>
    </row>
    <row r="304" spans="1:12" ht="22.5" customHeight="1">
      <c r="A304" s="334"/>
      <c r="B304" s="335" t="s">
        <v>797</v>
      </c>
      <c r="C304" s="335"/>
      <c r="D304" s="335"/>
      <c r="E304" s="335"/>
      <c r="F304" s="335"/>
      <c r="G304" s="364"/>
      <c r="H304" s="335">
        <v>11.5</v>
      </c>
      <c r="I304" s="335"/>
      <c r="J304" s="335"/>
      <c r="K304" s="335"/>
      <c r="L304" s="106"/>
    </row>
    <row r="305" spans="1:12" ht="38.25" customHeight="1">
      <c r="A305" s="342">
        <v>23</v>
      </c>
      <c r="B305" s="110" t="s">
        <v>404</v>
      </c>
      <c r="C305" s="110"/>
      <c r="D305" s="110">
        <f t="shared" si="0"/>
        <v>200</v>
      </c>
      <c r="E305" s="110">
        <v>200</v>
      </c>
      <c r="F305" s="110"/>
      <c r="G305" s="110">
        <f t="shared" si="2"/>
        <v>42</v>
      </c>
      <c r="H305" s="328">
        <f>H306</f>
        <v>42</v>
      </c>
      <c r="I305" s="110"/>
      <c r="J305" s="110"/>
      <c r="K305" s="110">
        <f t="shared" si="3"/>
        <v>21</v>
      </c>
      <c r="L305" s="106"/>
    </row>
    <row r="306" spans="1:12" ht="38.25" customHeight="1">
      <c r="A306" s="343" t="s">
        <v>54</v>
      </c>
      <c r="B306" s="42" t="s">
        <v>774</v>
      </c>
      <c r="C306" s="42"/>
      <c r="D306" s="42"/>
      <c r="E306" s="42"/>
      <c r="F306" s="42"/>
      <c r="G306" s="42"/>
      <c r="H306" s="42">
        <v>42</v>
      </c>
      <c r="I306" s="42"/>
      <c r="J306" s="42"/>
      <c r="K306" s="42"/>
      <c r="L306" s="106"/>
    </row>
    <row r="307" spans="1:12" ht="21" customHeight="1">
      <c r="A307" s="342">
        <v>24</v>
      </c>
      <c r="B307" s="110" t="s">
        <v>405</v>
      </c>
      <c r="C307" s="110"/>
      <c r="D307" s="110">
        <f t="shared" si="0"/>
        <v>30</v>
      </c>
      <c r="E307" s="110">
        <v>30</v>
      </c>
      <c r="F307" s="110"/>
      <c r="G307" s="110">
        <f t="shared" si="2"/>
        <v>27</v>
      </c>
      <c r="H307" s="110">
        <f>H308</f>
        <v>27</v>
      </c>
      <c r="I307" s="110"/>
      <c r="J307" s="110"/>
      <c r="K307" s="110">
        <f t="shared" si="3"/>
        <v>90</v>
      </c>
      <c r="L307" s="106"/>
    </row>
    <row r="308" spans="1:12" ht="21" customHeight="1">
      <c r="A308" s="343" t="s">
        <v>54</v>
      </c>
      <c r="B308" s="42" t="s">
        <v>841</v>
      </c>
      <c r="C308" s="42"/>
      <c r="D308" s="42"/>
      <c r="E308" s="42"/>
      <c r="F308" s="42"/>
      <c r="G308" s="42"/>
      <c r="H308" s="42">
        <v>27</v>
      </c>
      <c r="I308" s="42"/>
      <c r="J308" s="42"/>
      <c r="K308" s="42"/>
      <c r="L308" s="106"/>
    </row>
    <row r="309" spans="1:12" ht="21" customHeight="1">
      <c r="A309" s="342">
        <v>25</v>
      </c>
      <c r="B309" s="110" t="s">
        <v>406</v>
      </c>
      <c r="C309" s="110">
        <v>3760</v>
      </c>
      <c r="D309" s="110">
        <f t="shared" si="0"/>
        <v>3765.8029999999999</v>
      </c>
      <c r="E309" s="110">
        <v>3241</v>
      </c>
      <c r="F309" s="110">
        <v>524.803</v>
      </c>
      <c r="G309" s="110">
        <f t="shared" si="2"/>
        <v>3796.0288</v>
      </c>
      <c r="H309" s="328">
        <f>SUM(H310:H312)+ SUM(H314:H350)</f>
        <v>2991.4398000000001</v>
      </c>
      <c r="I309" s="328">
        <f>SUM(I310:I312)+ SUM(I314:I351)</f>
        <v>804.58899999999994</v>
      </c>
      <c r="J309" s="110"/>
      <c r="K309" s="110"/>
      <c r="L309" s="106"/>
    </row>
    <row r="310" spans="1:12" ht="21" customHeight="1">
      <c r="A310" s="109" t="s">
        <v>440</v>
      </c>
      <c r="B310" s="62" t="s">
        <v>710</v>
      </c>
      <c r="C310" s="62"/>
      <c r="D310" s="62"/>
      <c r="E310" s="62"/>
      <c r="F310" s="62"/>
      <c r="G310" s="62"/>
      <c r="H310" s="62">
        <v>45</v>
      </c>
      <c r="I310" s="62"/>
      <c r="J310" s="62"/>
      <c r="K310" s="62"/>
      <c r="L310" s="106"/>
    </row>
    <row r="311" spans="1:12" ht="21" customHeight="1">
      <c r="A311" s="294" t="s">
        <v>54</v>
      </c>
      <c r="B311" s="295" t="s">
        <v>714</v>
      </c>
      <c r="C311" s="295"/>
      <c r="D311" s="295"/>
      <c r="E311" s="295"/>
      <c r="F311" s="295"/>
      <c r="G311" s="295"/>
      <c r="H311" s="295">
        <v>57.666800000000002</v>
      </c>
      <c r="I311" s="295"/>
      <c r="J311" s="295"/>
      <c r="K311" s="295"/>
      <c r="L311" s="106"/>
    </row>
    <row r="312" spans="1:12" ht="21" customHeight="1">
      <c r="A312" s="294" t="s">
        <v>54</v>
      </c>
      <c r="B312" s="295" t="s">
        <v>741</v>
      </c>
      <c r="C312" s="295"/>
      <c r="D312" s="295"/>
      <c r="E312" s="295"/>
      <c r="F312" s="295"/>
      <c r="G312" s="295"/>
      <c r="H312" s="295">
        <f>H313</f>
        <v>1248.6410000000001</v>
      </c>
      <c r="I312" s="295"/>
      <c r="J312" s="295"/>
      <c r="K312" s="295"/>
      <c r="L312" s="106"/>
    </row>
    <row r="313" spans="1:12" ht="21" customHeight="1">
      <c r="A313" s="294" t="s">
        <v>442</v>
      </c>
      <c r="B313" s="295" t="s">
        <v>742</v>
      </c>
      <c r="C313" s="295"/>
      <c r="D313" s="295"/>
      <c r="E313" s="295"/>
      <c r="F313" s="295"/>
      <c r="G313" s="295"/>
      <c r="H313" s="295">
        <v>1248.6410000000001</v>
      </c>
      <c r="I313" s="295"/>
      <c r="J313" s="295"/>
      <c r="K313" s="295"/>
      <c r="L313" s="106"/>
    </row>
    <row r="314" spans="1:12" ht="21" customHeight="1">
      <c r="A314" s="294" t="s">
        <v>54</v>
      </c>
      <c r="B314" s="295" t="s">
        <v>748</v>
      </c>
      <c r="C314" s="295"/>
      <c r="D314" s="295"/>
      <c r="E314" s="295"/>
      <c r="F314" s="295"/>
      <c r="G314" s="295"/>
      <c r="H314" s="295">
        <v>12.45</v>
      </c>
      <c r="I314" s="295"/>
      <c r="J314" s="295"/>
      <c r="K314" s="295"/>
      <c r="L314" s="106"/>
    </row>
    <row r="315" spans="1:12" ht="21" customHeight="1">
      <c r="A315" s="294" t="s">
        <v>54</v>
      </c>
      <c r="B315" s="295" t="s">
        <v>760</v>
      </c>
      <c r="C315" s="295"/>
      <c r="D315" s="295"/>
      <c r="E315" s="295"/>
      <c r="F315" s="295"/>
      <c r="G315" s="295"/>
      <c r="H315" s="295">
        <v>77.742999999999995</v>
      </c>
      <c r="I315" s="295"/>
      <c r="J315" s="295"/>
      <c r="K315" s="295"/>
      <c r="L315" s="106"/>
    </row>
    <row r="316" spans="1:12" ht="21" customHeight="1">
      <c r="A316" s="294" t="s">
        <v>54</v>
      </c>
      <c r="B316" s="295" t="s">
        <v>770</v>
      </c>
      <c r="C316" s="295"/>
      <c r="D316" s="295"/>
      <c r="E316" s="295"/>
      <c r="F316" s="295"/>
      <c r="G316" s="295"/>
      <c r="H316" s="295">
        <v>38.470999999999997</v>
      </c>
      <c r="I316" s="295"/>
      <c r="J316" s="295"/>
      <c r="K316" s="295"/>
      <c r="L316" s="106"/>
    </row>
    <row r="317" spans="1:12" ht="21" customHeight="1">
      <c r="A317" s="294" t="s">
        <v>54</v>
      </c>
      <c r="B317" s="295" t="s">
        <v>771</v>
      </c>
      <c r="C317" s="295"/>
      <c r="D317" s="295"/>
      <c r="E317" s="295"/>
      <c r="F317" s="295"/>
      <c r="G317" s="295"/>
      <c r="H317" s="295">
        <v>25.797999999999998</v>
      </c>
      <c r="I317" s="295"/>
      <c r="J317" s="295"/>
      <c r="K317" s="295"/>
      <c r="L317" s="106"/>
    </row>
    <row r="318" spans="1:12" ht="21" customHeight="1">
      <c r="A318" s="294" t="s">
        <v>54</v>
      </c>
      <c r="B318" s="295" t="s">
        <v>773</v>
      </c>
      <c r="C318" s="295"/>
      <c r="D318" s="295"/>
      <c r="E318" s="295"/>
      <c r="F318" s="295"/>
      <c r="G318" s="295"/>
      <c r="H318" s="295">
        <v>73</v>
      </c>
      <c r="I318" s="295"/>
      <c r="J318" s="295"/>
      <c r="K318" s="295"/>
      <c r="L318" s="106"/>
    </row>
    <row r="319" spans="1:12" ht="21" customHeight="1">
      <c r="A319" s="294" t="s">
        <v>54</v>
      </c>
      <c r="B319" s="295" t="s">
        <v>774</v>
      </c>
      <c r="C319" s="295"/>
      <c r="D319" s="295"/>
      <c r="E319" s="295"/>
      <c r="F319" s="295"/>
      <c r="G319" s="295"/>
      <c r="H319" s="295">
        <v>225.25</v>
      </c>
      <c r="I319" s="295"/>
      <c r="J319" s="295"/>
      <c r="K319" s="295"/>
      <c r="L319" s="106"/>
    </row>
    <row r="320" spans="1:12" ht="21" customHeight="1">
      <c r="A320" s="294" t="s">
        <v>54</v>
      </c>
      <c r="B320" s="295" t="s">
        <v>777</v>
      </c>
      <c r="C320" s="295"/>
      <c r="D320" s="295"/>
      <c r="E320" s="295"/>
      <c r="F320" s="295"/>
      <c r="G320" s="295"/>
      <c r="H320" s="295">
        <v>73.650000000000006</v>
      </c>
      <c r="I320" s="295"/>
      <c r="J320" s="295"/>
      <c r="K320" s="295"/>
      <c r="L320" s="106"/>
    </row>
    <row r="321" spans="1:12" ht="21" customHeight="1">
      <c r="A321" s="294" t="s">
        <v>54</v>
      </c>
      <c r="B321" s="295" t="s">
        <v>778</v>
      </c>
      <c r="C321" s="295"/>
      <c r="D321" s="295"/>
      <c r="E321" s="295"/>
      <c r="F321" s="295"/>
      <c r="G321" s="295"/>
      <c r="H321" s="295">
        <v>81.8</v>
      </c>
      <c r="I321" s="295"/>
      <c r="J321" s="295"/>
      <c r="K321" s="295"/>
      <c r="L321" s="106"/>
    </row>
    <row r="322" spans="1:12" ht="21" customHeight="1">
      <c r="A322" s="294" t="s">
        <v>54</v>
      </c>
      <c r="B322" s="295" t="s">
        <v>779</v>
      </c>
      <c r="C322" s="295"/>
      <c r="D322" s="295"/>
      <c r="E322" s="295"/>
      <c r="F322" s="295"/>
      <c r="G322" s="295"/>
      <c r="H322" s="295">
        <v>59.2</v>
      </c>
      <c r="I322" s="295"/>
      <c r="J322" s="295"/>
      <c r="K322" s="295"/>
      <c r="L322" s="106"/>
    </row>
    <row r="323" spans="1:12" ht="21" customHeight="1">
      <c r="A323" s="294" t="s">
        <v>54</v>
      </c>
      <c r="B323" s="295" t="s">
        <v>781</v>
      </c>
      <c r="C323" s="295"/>
      <c r="D323" s="295"/>
      <c r="E323" s="295"/>
      <c r="F323" s="295"/>
      <c r="G323" s="295"/>
      <c r="H323" s="295">
        <v>4.9000000000000004</v>
      </c>
      <c r="I323" s="295"/>
      <c r="J323" s="295"/>
      <c r="K323" s="295"/>
      <c r="L323" s="106"/>
    </row>
    <row r="324" spans="1:12" ht="21" customHeight="1">
      <c r="A324" s="294" t="s">
        <v>54</v>
      </c>
      <c r="B324" s="295" t="s">
        <v>782</v>
      </c>
      <c r="C324" s="295"/>
      <c r="D324" s="295"/>
      <c r="E324" s="295"/>
      <c r="F324" s="295"/>
      <c r="G324" s="295"/>
      <c r="H324" s="295">
        <v>30.5</v>
      </c>
      <c r="I324" s="295"/>
      <c r="J324" s="295"/>
      <c r="K324" s="295"/>
      <c r="L324" s="106"/>
    </row>
    <row r="325" spans="1:12" ht="21" customHeight="1">
      <c r="A325" s="294" t="s">
        <v>54</v>
      </c>
      <c r="B325" s="295" t="s">
        <v>785</v>
      </c>
      <c r="C325" s="295"/>
      <c r="D325" s="295"/>
      <c r="E325" s="295"/>
      <c r="F325" s="295"/>
      <c r="G325" s="295"/>
      <c r="H325" s="295">
        <v>28.15</v>
      </c>
      <c r="I325" s="295"/>
      <c r="J325" s="295"/>
      <c r="K325" s="295"/>
      <c r="L325" s="106"/>
    </row>
    <row r="326" spans="1:12" ht="21" customHeight="1">
      <c r="A326" s="294" t="s">
        <v>54</v>
      </c>
      <c r="B326" s="295" t="s">
        <v>794</v>
      </c>
      <c r="C326" s="295"/>
      <c r="D326" s="295"/>
      <c r="E326" s="295"/>
      <c r="F326" s="295"/>
      <c r="G326" s="295"/>
      <c r="H326" s="295">
        <v>63.1</v>
      </c>
      <c r="I326" s="295"/>
      <c r="J326" s="295"/>
      <c r="K326" s="295"/>
      <c r="L326" s="106"/>
    </row>
    <row r="327" spans="1:12" ht="21" customHeight="1">
      <c r="A327" s="294" t="s">
        <v>54</v>
      </c>
      <c r="B327" s="295" t="s">
        <v>796</v>
      </c>
      <c r="C327" s="295"/>
      <c r="D327" s="295"/>
      <c r="E327" s="295"/>
      <c r="F327" s="295"/>
      <c r="G327" s="295"/>
      <c r="H327" s="295">
        <v>199.76</v>
      </c>
      <c r="I327" s="295"/>
      <c r="J327" s="295"/>
      <c r="K327" s="295"/>
      <c r="L327" s="106"/>
    </row>
    <row r="328" spans="1:12" ht="21" customHeight="1">
      <c r="A328" s="294" t="s">
        <v>54</v>
      </c>
      <c r="B328" s="295" t="s">
        <v>804</v>
      </c>
      <c r="C328" s="295"/>
      <c r="D328" s="295"/>
      <c r="E328" s="295"/>
      <c r="F328" s="295"/>
      <c r="G328" s="295"/>
      <c r="H328" s="295">
        <v>30.7</v>
      </c>
      <c r="I328" s="295"/>
      <c r="J328" s="295"/>
      <c r="K328" s="295"/>
      <c r="L328" s="106"/>
    </row>
    <row r="329" spans="1:12" ht="21" customHeight="1">
      <c r="A329" s="294" t="s">
        <v>54</v>
      </c>
      <c r="B329" s="295" t="s">
        <v>817</v>
      </c>
      <c r="C329" s="295"/>
      <c r="D329" s="295"/>
      <c r="E329" s="295"/>
      <c r="F329" s="295"/>
      <c r="G329" s="295"/>
      <c r="H329" s="295">
        <v>11</v>
      </c>
      <c r="I329" s="295"/>
      <c r="J329" s="295"/>
      <c r="K329" s="295"/>
      <c r="L329" s="106"/>
    </row>
    <row r="330" spans="1:12" ht="21" customHeight="1">
      <c r="A330" s="294" t="s">
        <v>54</v>
      </c>
      <c r="B330" s="295" t="s">
        <v>806</v>
      </c>
      <c r="C330" s="295"/>
      <c r="D330" s="295"/>
      <c r="E330" s="295"/>
      <c r="F330" s="295"/>
      <c r="G330" s="295"/>
      <c r="H330" s="295">
        <v>1.595</v>
      </c>
      <c r="I330" s="295"/>
      <c r="J330" s="295"/>
      <c r="K330" s="295"/>
      <c r="L330" s="106"/>
    </row>
    <row r="331" spans="1:12" ht="21" customHeight="1">
      <c r="A331" s="294" t="s">
        <v>54</v>
      </c>
      <c r="B331" s="295" t="s">
        <v>807</v>
      </c>
      <c r="C331" s="295"/>
      <c r="D331" s="295"/>
      <c r="E331" s="295"/>
      <c r="F331" s="295"/>
      <c r="G331" s="295"/>
      <c r="H331" s="295">
        <v>5.5949999999999998</v>
      </c>
      <c r="I331" s="295"/>
      <c r="J331" s="295"/>
      <c r="K331" s="295"/>
      <c r="L331" s="106"/>
    </row>
    <row r="332" spans="1:12" ht="21" customHeight="1">
      <c r="A332" s="294" t="s">
        <v>54</v>
      </c>
      <c r="B332" s="295" t="s">
        <v>812</v>
      </c>
      <c r="C332" s="295"/>
      <c r="D332" s="295"/>
      <c r="E332" s="295"/>
      <c r="F332" s="295"/>
      <c r="G332" s="295"/>
      <c r="H332" s="295">
        <v>12.5</v>
      </c>
      <c r="I332" s="295"/>
      <c r="J332" s="295"/>
      <c r="K332" s="295"/>
      <c r="L332" s="106"/>
    </row>
    <row r="333" spans="1:12" ht="21" customHeight="1">
      <c r="A333" s="294" t="s">
        <v>54</v>
      </c>
      <c r="B333" s="295" t="s">
        <v>827</v>
      </c>
      <c r="C333" s="295"/>
      <c r="D333" s="295"/>
      <c r="E333" s="295"/>
      <c r="F333" s="295"/>
      <c r="G333" s="295"/>
      <c r="H333" s="295">
        <v>30</v>
      </c>
      <c r="I333" s="295"/>
      <c r="J333" s="295"/>
      <c r="K333" s="295"/>
      <c r="L333" s="106"/>
    </row>
    <row r="334" spans="1:12" ht="21" customHeight="1">
      <c r="A334" s="294" t="s">
        <v>54</v>
      </c>
      <c r="B334" s="295" t="s">
        <v>829</v>
      </c>
      <c r="C334" s="295"/>
      <c r="D334" s="295"/>
      <c r="E334" s="295"/>
      <c r="F334" s="295"/>
      <c r="G334" s="295"/>
      <c r="H334" s="295">
        <v>15.654999999999999</v>
      </c>
      <c r="I334" s="295"/>
      <c r="J334" s="295"/>
      <c r="K334" s="295"/>
      <c r="L334" s="106"/>
    </row>
    <row r="335" spans="1:12" ht="21" customHeight="1">
      <c r="A335" s="294" t="s">
        <v>54</v>
      </c>
      <c r="B335" s="295" t="s">
        <v>830</v>
      </c>
      <c r="C335" s="295"/>
      <c r="D335" s="295"/>
      <c r="E335" s="295"/>
      <c r="F335" s="295"/>
      <c r="G335" s="295"/>
      <c r="H335" s="295">
        <v>42.395000000000003</v>
      </c>
      <c r="I335" s="295"/>
      <c r="J335" s="295"/>
      <c r="K335" s="295"/>
      <c r="L335" s="106"/>
    </row>
    <row r="336" spans="1:12" ht="21" customHeight="1">
      <c r="A336" s="294" t="s">
        <v>54</v>
      </c>
      <c r="B336" s="295" t="s">
        <v>843</v>
      </c>
      <c r="C336" s="295"/>
      <c r="D336" s="295"/>
      <c r="E336" s="295"/>
      <c r="F336" s="295"/>
      <c r="G336" s="295"/>
      <c r="H336" s="295">
        <v>35</v>
      </c>
      <c r="I336" s="295"/>
      <c r="J336" s="295"/>
      <c r="K336" s="295"/>
      <c r="L336" s="106"/>
    </row>
    <row r="337" spans="1:12" ht="21" customHeight="1">
      <c r="A337" s="294" t="s">
        <v>54</v>
      </c>
      <c r="B337" s="295" t="s">
        <v>836</v>
      </c>
      <c r="C337" s="295"/>
      <c r="D337" s="295"/>
      <c r="E337" s="295"/>
      <c r="F337" s="295"/>
      <c r="G337" s="295"/>
      <c r="H337" s="295">
        <v>10</v>
      </c>
      <c r="I337" s="295"/>
      <c r="J337" s="295"/>
      <c r="K337" s="295"/>
      <c r="L337" s="106"/>
    </row>
    <row r="338" spans="1:12" ht="21" customHeight="1">
      <c r="A338" s="294" t="s">
        <v>54</v>
      </c>
      <c r="B338" s="295" t="s">
        <v>845</v>
      </c>
      <c r="C338" s="295"/>
      <c r="D338" s="295"/>
      <c r="E338" s="295"/>
      <c r="F338" s="295"/>
      <c r="G338" s="295"/>
      <c r="H338" s="295">
        <v>25</v>
      </c>
      <c r="I338" s="295"/>
      <c r="J338" s="295"/>
      <c r="K338" s="295"/>
      <c r="L338" s="106"/>
    </row>
    <row r="339" spans="1:12" ht="21" customHeight="1">
      <c r="A339" s="294" t="s">
        <v>54</v>
      </c>
      <c r="B339" s="295" t="s">
        <v>847</v>
      </c>
      <c r="C339" s="295"/>
      <c r="D339" s="295"/>
      <c r="E339" s="295"/>
      <c r="F339" s="295"/>
      <c r="G339" s="295"/>
      <c r="H339" s="295">
        <v>4.5999999999999996</v>
      </c>
      <c r="I339" s="295"/>
      <c r="J339" s="295"/>
      <c r="K339" s="295"/>
      <c r="L339" s="106"/>
    </row>
    <row r="340" spans="1:12" ht="21" customHeight="1">
      <c r="A340" s="294" t="s">
        <v>54</v>
      </c>
      <c r="B340" s="295" t="s">
        <v>841</v>
      </c>
      <c r="C340" s="295"/>
      <c r="D340" s="295"/>
      <c r="E340" s="295"/>
      <c r="F340" s="295"/>
      <c r="G340" s="295"/>
      <c r="H340" s="295">
        <v>37.6</v>
      </c>
      <c r="I340" s="295"/>
      <c r="J340" s="295"/>
      <c r="K340" s="295"/>
      <c r="L340" s="106"/>
    </row>
    <row r="341" spans="1:12" ht="21" customHeight="1">
      <c r="A341" s="294" t="s">
        <v>54</v>
      </c>
      <c r="B341" s="295" t="s">
        <v>850</v>
      </c>
      <c r="C341" s="295"/>
      <c r="D341" s="295"/>
      <c r="E341" s="295"/>
      <c r="F341" s="295"/>
      <c r="G341" s="295"/>
      <c r="H341" s="295">
        <v>25</v>
      </c>
      <c r="I341" s="295"/>
      <c r="J341" s="295"/>
      <c r="K341" s="295"/>
      <c r="L341" s="106"/>
    </row>
    <row r="342" spans="1:12" ht="21" customHeight="1">
      <c r="A342" s="294" t="s">
        <v>54</v>
      </c>
      <c r="B342" s="295" t="s">
        <v>853</v>
      </c>
      <c r="C342" s="295"/>
      <c r="D342" s="295"/>
      <c r="E342" s="295"/>
      <c r="F342" s="295"/>
      <c r="G342" s="295"/>
      <c r="H342" s="295">
        <v>100</v>
      </c>
      <c r="I342" s="295"/>
      <c r="J342" s="295"/>
      <c r="K342" s="295"/>
      <c r="L342" s="106"/>
    </row>
    <row r="343" spans="1:12" ht="21" customHeight="1">
      <c r="A343" s="294" t="s">
        <v>54</v>
      </c>
      <c r="B343" s="295" t="s">
        <v>855</v>
      </c>
      <c r="C343" s="295"/>
      <c r="D343" s="295"/>
      <c r="E343" s="295"/>
      <c r="F343" s="295"/>
      <c r="G343" s="295"/>
      <c r="H343" s="295">
        <v>165.67</v>
      </c>
      <c r="I343" s="295"/>
      <c r="J343" s="295"/>
      <c r="K343" s="295"/>
      <c r="L343" s="106"/>
    </row>
    <row r="344" spans="1:12" ht="21" customHeight="1">
      <c r="A344" s="294" t="s">
        <v>54</v>
      </c>
      <c r="B344" s="295" t="s">
        <v>858</v>
      </c>
      <c r="C344" s="295"/>
      <c r="D344" s="295"/>
      <c r="E344" s="295"/>
      <c r="F344" s="295"/>
      <c r="G344" s="295"/>
      <c r="H344" s="295">
        <v>94.05</v>
      </c>
      <c r="I344" s="295"/>
      <c r="J344" s="295"/>
      <c r="K344" s="295"/>
      <c r="L344" s="106"/>
    </row>
    <row r="345" spans="1:12" ht="21" customHeight="1">
      <c r="A345" s="294" t="s">
        <v>54</v>
      </c>
      <c r="B345" s="336" t="s">
        <v>860</v>
      </c>
      <c r="C345" s="295"/>
      <c r="D345" s="295"/>
      <c r="E345" s="295"/>
      <c r="F345" s="295"/>
      <c r="G345" s="295"/>
      <c r="H345" s="295"/>
      <c r="I345" s="295">
        <v>93.6</v>
      </c>
      <c r="J345" s="295"/>
      <c r="K345" s="295"/>
      <c r="L345" s="106"/>
    </row>
    <row r="346" spans="1:12" ht="21" customHeight="1">
      <c r="A346" s="294" t="s">
        <v>54</v>
      </c>
      <c r="B346" s="336" t="s">
        <v>861</v>
      </c>
      <c r="C346" s="295"/>
      <c r="D346" s="295"/>
      <c r="E346" s="295"/>
      <c r="F346" s="295"/>
      <c r="G346" s="295"/>
      <c r="H346" s="295"/>
      <c r="I346" s="295">
        <v>31.8</v>
      </c>
      <c r="J346" s="295"/>
      <c r="K346" s="295"/>
      <c r="L346" s="106"/>
    </row>
    <row r="347" spans="1:12" ht="21" customHeight="1">
      <c r="A347" s="294" t="s">
        <v>54</v>
      </c>
      <c r="B347" s="336" t="s">
        <v>862</v>
      </c>
      <c r="C347" s="295"/>
      <c r="D347" s="295"/>
      <c r="E347" s="295"/>
      <c r="F347" s="295"/>
      <c r="G347" s="295"/>
      <c r="H347" s="295"/>
      <c r="I347" s="295">
        <v>31.8</v>
      </c>
      <c r="J347" s="295"/>
      <c r="K347" s="295"/>
      <c r="L347" s="106"/>
    </row>
    <row r="348" spans="1:12" ht="21" customHeight="1">
      <c r="A348" s="294" t="s">
        <v>54</v>
      </c>
      <c r="B348" s="336" t="s">
        <v>863</v>
      </c>
      <c r="C348" s="295"/>
      <c r="D348" s="295"/>
      <c r="E348" s="295"/>
      <c r="F348" s="295"/>
      <c r="G348" s="295"/>
      <c r="H348" s="295"/>
      <c r="I348" s="295">
        <v>80.186000000000007</v>
      </c>
      <c r="J348" s="295"/>
      <c r="K348" s="295"/>
      <c r="L348" s="106"/>
    </row>
    <row r="349" spans="1:12" ht="21" customHeight="1">
      <c r="A349" s="294" t="s">
        <v>54</v>
      </c>
      <c r="B349" s="336" t="s">
        <v>864</v>
      </c>
      <c r="C349" s="295"/>
      <c r="D349" s="295"/>
      <c r="E349" s="295"/>
      <c r="F349" s="295"/>
      <c r="G349" s="295"/>
      <c r="H349" s="295"/>
      <c r="I349" s="295">
        <v>34.4</v>
      </c>
      <c r="J349" s="295"/>
      <c r="K349" s="295"/>
      <c r="L349" s="106"/>
    </row>
    <row r="350" spans="1:12" ht="21" customHeight="1">
      <c r="A350" s="294" t="s">
        <v>54</v>
      </c>
      <c r="B350" s="336" t="s">
        <v>865</v>
      </c>
      <c r="C350" s="295"/>
      <c r="D350" s="295"/>
      <c r="E350" s="295"/>
      <c r="F350" s="295"/>
      <c r="G350" s="295"/>
      <c r="H350" s="295"/>
      <c r="I350" s="295">
        <v>8</v>
      </c>
      <c r="J350" s="295"/>
      <c r="K350" s="295"/>
      <c r="L350" s="106"/>
    </row>
    <row r="351" spans="1:12" ht="21" customHeight="1">
      <c r="A351" s="294" t="s">
        <v>54</v>
      </c>
      <c r="B351" s="337" t="s">
        <v>904</v>
      </c>
      <c r="C351" s="84"/>
      <c r="D351" s="84"/>
      <c r="E351" s="84"/>
      <c r="F351" s="84"/>
      <c r="G351" s="84"/>
      <c r="H351" s="84"/>
      <c r="I351" s="84">
        <v>524.803</v>
      </c>
      <c r="J351" s="84"/>
      <c r="K351" s="84"/>
      <c r="L351" s="106"/>
    </row>
    <row r="352" spans="1:12" s="5" customFormat="1" ht="22.5" customHeight="1">
      <c r="A352" s="342" t="s">
        <v>78</v>
      </c>
      <c r="B352" s="110" t="s">
        <v>117</v>
      </c>
      <c r="C352" s="110"/>
      <c r="D352" s="110">
        <f t="shared" si="0"/>
        <v>0</v>
      </c>
      <c r="E352" s="110"/>
      <c r="F352" s="110"/>
      <c r="G352" s="110">
        <f t="shared" si="2"/>
        <v>63415.644072000003</v>
      </c>
      <c r="H352" s="110">
        <v>61115.679188000002</v>
      </c>
      <c r="I352" s="110">
        <v>2299.964884</v>
      </c>
      <c r="J352" s="110"/>
      <c r="K352" s="110"/>
      <c r="L352" s="113"/>
    </row>
    <row r="353" spans="1:13" s="5" customFormat="1" ht="22.5" customHeight="1">
      <c r="A353" s="342" t="s">
        <v>79</v>
      </c>
      <c r="B353" s="110" t="s">
        <v>118</v>
      </c>
      <c r="C353" s="110">
        <f>C354</f>
        <v>25612</v>
      </c>
      <c r="D353" s="110">
        <f t="shared" si="0"/>
        <v>25612</v>
      </c>
      <c r="E353" s="110">
        <f>E354+E355</f>
        <v>25612</v>
      </c>
      <c r="F353" s="110"/>
      <c r="G353" s="110">
        <f t="shared" si="2"/>
        <v>86387.804700000008</v>
      </c>
      <c r="H353" s="110">
        <f>H354+H355</f>
        <v>86387.804700000008</v>
      </c>
      <c r="I353" s="110"/>
      <c r="J353" s="110">
        <f>G353/C353%</f>
        <v>337.29425542714353</v>
      </c>
      <c r="K353" s="110">
        <f>G353/D353%</f>
        <v>337.29425542714353</v>
      </c>
      <c r="L353" s="289"/>
    </row>
    <row r="354" spans="1:13" s="5" customFormat="1" ht="19.5" customHeight="1">
      <c r="A354" s="122">
        <v>1</v>
      </c>
      <c r="B354" s="84" t="s">
        <v>384</v>
      </c>
      <c r="C354" s="84">
        <v>25612</v>
      </c>
      <c r="D354" s="62">
        <f t="shared" si="0"/>
        <v>25612</v>
      </c>
      <c r="E354" s="84">
        <v>25612</v>
      </c>
      <c r="F354" s="84"/>
      <c r="G354" s="62">
        <f t="shared" si="2"/>
        <v>25512</v>
      </c>
      <c r="H354" s="84">
        <v>25512</v>
      </c>
      <c r="I354" s="84"/>
      <c r="J354" s="84"/>
      <c r="K354" s="84"/>
      <c r="L354" s="289"/>
    </row>
    <row r="355" spans="1:13" s="5" customFormat="1" ht="22.5" customHeight="1">
      <c r="A355" s="365">
        <v>2</v>
      </c>
      <c r="B355" s="356" t="s">
        <v>81</v>
      </c>
      <c r="C355" s="356"/>
      <c r="D355" s="356">
        <f t="shared" si="0"/>
        <v>0</v>
      </c>
      <c r="E355" s="356"/>
      <c r="F355" s="356"/>
      <c r="G355" s="356">
        <f t="shared" si="2"/>
        <v>60875.804700000001</v>
      </c>
      <c r="H355" s="356">
        <v>60875.804700000001</v>
      </c>
      <c r="I355" s="356"/>
      <c r="J355" s="356"/>
      <c r="K355" s="356"/>
      <c r="L355" s="289"/>
    </row>
    <row r="356" spans="1:13" s="5" customFormat="1" ht="22.5" customHeight="1">
      <c r="A356" s="342" t="s">
        <v>80</v>
      </c>
      <c r="B356" s="110" t="s">
        <v>119</v>
      </c>
      <c r="C356" s="110"/>
      <c r="D356" s="110"/>
      <c r="E356" s="110"/>
      <c r="F356" s="110"/>
      <c r="G356" s="110"/>
      <c r="H356" s="110"/>
      <c r="I356" s="110"/>
      <c r="J356" s="110"/>
      <c r="K356" s="110"/>
      <c r="L356" s="289"/>
    </row>
    <row r="357" spans="1:13" ht="22.5" customHeight="1">
      <c r="A357" s="343"/>
      <c r="B357" s="342" t="s">
        <v>120</v>
      </c>
      <c r="C357" s="110">
        <f t="shared" ref="C357:I357" si="6">C353+C9+C356</f>
        <v>326292.35499999998</v>
      </c>
      <c r="D357" s="110">
        <f t="shared" si="6"/>
        <v>326292.35499999998</v>
      </c>
      <c r="E357" s="110">
        <f t="shared" si="6"/>
        <v>296852</v>
      </c>
      <c r="F357" s="110">
        <f t="shared" si="6"/>
        <v>29440.355000000003</v>
      </c>
      <c r="G357" s="110">
        <f t="shared" si="6"/>
        <v>534564.74495900015</v>
      </c>
      <c r="H357" s="110">
        <f t="shared" si="6"/>
        <v>436383.23788100004</v>
      </c>
      <c r="I357" s="110">
        <f t="shared" si="6"/>
        <v>98181.50707800001</v>
      </c>
      <c r="J357" s="110">
        <f>G357/C357%</f>
        <v>163.82999379774012</v>
      </c>
      <c r="K357" s="110">
        <f>G357/D357%</f>
        <v>163.82999379774012</v>
      </c>
      <c r="L357" s="106"/>
    </row>
    <row r="358" spans="1:13" ht="19.5" customHeight="1">
      <c r="A358" s="339"/>
      <c r="L358" s="106"/>
    </row>
    <row r="359" spans="1:13" s="341" customFormat="1" ht="21.75" customHeight="1">
      <c r="A359" s="424"/>
      <c r="B359" s="424"/>
      <c r="C359" s="424"/>
      <c r="D359" s="424"/>
      <c r="E359" s="424"/>
      <c r="F359" s="424"/>
      <c r="G359" s="424"/>
      <c r="H359" s="424"/>
      <c r="I359" s="424"/>
      <c r="J359" s="424"/>
      <c r="K359" s="424"/>
      <c r="L359" s="293"/>
      <c r="M359" s="34"/>
    </row>
    <row r="360" spans="1:13" s="338" customFormat="1" ht="21.75" customHeight="1">
      <c r="A360" s="420"/>
      <c r="B360" s="420"/>
      <c r="C360" s="420"/>
      <c r="D360" s="420"/>
      <c r="E360" s="420"/>
      <c r="F360" s="420"/>
      <c r="G360" s="420"/>
      <c r="H360" s="420"/>
      <c r="I360" s="420"/>
      <c r="J360" s="420"/>
      <c r="K360" s="420"/>
      <c r="L360" s="289"/>
      <c r="M360" s="5"/>
    </row>
    <row r="361" spans="1:13" ht="19.5" customHeight="1">
      <c r="A361" s="339"/>
      <c r="H361" s="420"/>
      <c r="I361" s="420"/>
      <c r="J361" s="420"/>
      <c r="K361" s="420"/>
      <c r="L361" s="106"/>
    </row>
    <row r="362" spans="1:13" ht="19.5" customHeight="1">
      <c r="A362" s="339"/>
      <c r="L362" s="106"/>
    </row>
    <row r="363" spans="1:13" ht="19.5" customHeight="1">
      <c r="A363" s="339"/>
      <c r="L363" s="106"/>
    </row>
    <row r="364" spans="1:13" ht="19.5" customHeight="1">
      <c r="A364" s="339"/>
      <c r="L364" s="106"/>
    </row>
    <row r="365" spans="1:13" ht="19.5" customHeight="1">
      <c r="A365" s="339"/>
      <c r="L365" s="106"/>
    </row>
    <row r="366" spans="1:13" ht="19.5" customHeight="1">
      <c r="A366" s="339"/>
      <c r="B366" s="338"/>
      <c r="D366" s="420"/>
      <c r="E366" s="420"/>
      <c r="F366" s="420"/>
      <c r="H366" s="420"/>
      <c r="I366" s="420"/>
      <c r="J366" s="420"/>
      <c r="K366" s="420"/>
      <c r="L366" s="106"/>
    </row>
    <row r="367" spans="1:13" ht="19.5" customHeight="1">
      <c r="A367" s="339"/>
      <c r="L367" s="106"/>
    </row>
    <row r="368" spans="1:13" ht="19.5" customHeight="1">
      <c r="A368" s="339"/>
      <c r="L368" s="106"/>
    </row>
    <row r="369" spans="1:12" ht="19.5" customHeight="1">
      <c r="A369" s="339"/>
      <c r="L369" s="106"/>
    </row>
    <row r="370" spans="1:12" ht="19.5" customHeight="1">
      <c r="A370" s="339"/>
      <c r="L370" s="106"/>
    </row>
    <row r="371" spans="1:12" ht="19.5" customHeight="1">
      <c r="A371" s="339"/>
      <c r="L371" s="106"/>
    </row>
    <row r="372" spans="1:12" ht="19.5" customHeight="1">
      <c r="A372" s="339"/>
      <c r="L372" s="106"/>
    </row>
    <row r="373" spans="1:12" ht="19.5" customHeight="1">
      <c r="A373" s="339"/>
      <c r="L373" s="106"/>
    </row>
    <row r="374" spans="1:12" ht="19.5" customHeight="1">
      <c r="A374" s="339"/>
      <c r="L374" s="106"/>
    </row>
    <row r="375" spans="1:12" ht="19.5" customHeight="1">
      <c r="A375" s="339"/>
      <c r="L375" s="106"/>
    </row>
    <row r="376" spans="1:12" ht="19.5" customHeight="1">
      <c r="A376" s="339"/>
      <c r="L376" s="106"/>
    </row>
    <row r="377" spans="1:12" ht="19.5" customHeight="1">
      <c r="A377" s="339"/>
      <c r="L377" s="106"/>
    </row>
    <row r="378" spans="1:12" ht="19.5" customHeight="1">
      <c r="A378" s="339"/>
      <c r="L378" s="106"/>
    </row>
    <row r="379" spans="1:12" ht="19.5" customHeight="1">
      <c r="A379" s="339"/>
      <c r="L379" s="106"/>
    </row>
    <row r="380" spans="1:12" ht="19.5" customHeight="1">
      <c r="A380" s="339"/>
    </row>
    <row r="381" spans="1:12" ht="19.5" customHeight="1">
      <c r="A381" s="339"/>
    </row>
    <row r="382" spans="1:12" ht="19.5" customHeight="1">
      <c r="A382" s="339"/>
    </row>
    <row r="383" spans="1:12" ht="19.5" customHeight="1">
      <c r="A383" s="339"/>
    </row>
    <row r="384" spans="1:12" ht="19.5" customHeight="1">
      <c r="A384" s="339"/>
    </row>
    <row r="385" spans="1:1" ht="19.5" customHeight="1">
      <c r="A385" s="339"/>
    </row>
    <row r="386" spans="1:1" ht="19.5" customHeight="1">
      <c r="A386" s="339"/>
    </row>
    <row r="387" spans="1:1" ht="19.5" customHeight="1">
      <c r="A387" s="339"/>
    </row>
    <row r="388" spans="1:1" ht="19.5" customHeight="1">
      <c r="A388" s="339"/>
    </row>
    <row r="389" spans="1:1" ht="19.5" customHeight="1">
      <c r="A389" s="339"/>
    </row>
    <row r="390" spans="1:1" ht="19.5" customHeight="1">
      <c r="A390" s="339"/>
    </row>
    <row r="391" spans="1:1" ht="19.5" customHeight="1">
      <c r="A391" s="339"/>
    </row>
    <row r="392" spans="1:1" ht="19.5" customHeight="1">
      <c r="A392" s="339"/>
    </row>
    <row r="393" spans="1:1" ht="19.5" customHeight="1">
      <c r="A393" s="339"/>
    </row>
    <row r="394" spans="1:1" ht="19.5" customHeight="1">
      <c r="A394" s="339"/>
    </row>
    <row r="395" spans="1:1" ht="19.5" customHeight="1">
      <c r="A395" s="339"/>
    </row>
    <row r="396" spans="1:1" ht="19.5" customHeight="1">
      <c r="A396" s="339"/>
    </row>
    <row r="397" spans="1:1" ht="19.5" customHeight="1">
      <c r="A397" s="339"/>
    </row>
    <row r="398" spans="1:1" ht="19.5" customHeight="1">
      <c r="A398" s="339"/>
    </row>
    <row r="399" spans="1:1" ht="19.5" customHeight="1">
      <c r="A399" s="339"/>
    </row>
    <row r="400" spans="1:1" ht="19.5" customHeight="1">
      <c r="A400" s="339"/>
    </row>
    <row r="401" spans="1:1" ht="19.5" customHeight="1">
      <c r="A401" s="339"/>
    </row>
    <row r="402" spans="1:1" ht="19.5" customHeight="1">
      <c r="A402" s="339"/>
    </row>
    <row r="403" spans="1:1" ht="19.5" customHeight="1">
      <c r="A403" s="339"/>
    </row>
    <row r="404" spans="1:1" ht="19.5" customHeight="1">
      <c r="A404" s="339"/>
    </row>
    <row r="405" spans="1:1" ht="19.5" customHeight="1">
      <c r="A405" s="339"/>
    </row>
    <row r="406" spans="1:1" ht="19.5" customHeight="1">
      <c r="A406" s="339"/>
    </row>
    <row r="407" spans="1:1" ht="19.5" customHeight="1">
      <c r="A407" s="339"/>
    </row>
    <row r="408" spans="1:1" ht="19.5" customHeight="1">
      <c r="A408" s="339"/>
    </row>
    <row r="409" spans="1:1" ht="19.5" customHeight="1">
      <c r="A409" s="339"/>
    </row>
    <row r="410" spans="1:1" ht="19.5" customHeight="1">
      <c r="A410" s="339"/>
    </row>
    <row r="411" spans="1:1" ht="19.5" customHeight="1">
      <c r="A411" s="339"/>
    </row>
    <row r="412" spans="1:1" ht="19.5" customHeight="1">
      <c r="A412" s="339"/>
    </row>
    <row r="413" spans="1:1" ht="19.5" customHeight="1">
      <c r="A413" s="339"/>
    </row>
    <row r="414" spans="1:1" ht="19.5" customHeight="1">
      <c r="A414" s="339"/>
    </row>
    <row r="415" spans="1:1" ht="19.5" customHeight="1">
      <c r="A415" s="339"/>
    </row>
    <row r="416" spans="1:1" ht="19.5" customHeight="1">
      <c r="A416" s="339"/>
    </row>
    <row r="417" spans="1:1" ht="19.5" customHeight="1">
      <c r="A417" s="339"/>
    </row>
    <row r="418" spans="1:1" ht="19.5" customHeight="1">
      <c r="A418" s="339"/>
    </row>
    <row r="419" spans="1:1" ht="19.5" customHeight="1">
      <c r="A419" s="339"/>
    </row>
    <row r="420" spans="1:1" ht="19.5" customHeight="1">
      <c r="A420" s="339"/>
    </row>
    <row r="421" spans="1:1" ht="19.5" customHeight="1">
      <c r="A421" s="339"/>
    </row>
    <row r="422" spans="1:1" ht="19.5" customHeight="1">
      <c r="A422" s="339"/>
    </row>
    <row r="423" spans="1:1" ht="19.5" customHeight="1">
      <c r="A423" s="339"/>
    </row>
    <row r="424" spans="1:1" ht="19.5" customHeight="1">
      <c r="A424" s="339"/>
    </row>
    <row r="425" spans="1:1" ht="19.5" customHeight="1">
      <c r="A425" s="339"/>
    </row>
    <row r="426" spans="1:1" ht="19.5" customHeight="1">
      <c r="A426" s="339"/>
    </row>
    <row r="427" spans="1:1" ht="19.5" customHeight="1">
      <c r="A427" s="339"/>
    </row>
    <row r="428" spans="1:1" ht="19.5" customHeight="1">
      <c r="A428" s="339"/>
    </row>
    <row r="429" spans="1:1" ht="19.5" customHeight="1">
      <c r="A429" s="339"/>
    </row>
    <row r="430" spans="1:1" ht="19.5" customHeight="1">
      <c r="A430" s="339"/>
    </row>
    <row r="431" spans="1:1" ht="19.5" customHeight="1">
      <c r="A431" s="339"/>
    </row>
    <row r="432" spans="1:1" ht="19.5" customHeight="1">
      <c r="A432" s="339"/>
    </row>
    <row r="433" spans="1:1" ht="19.5" customHeight="1">
      <c r="A433" s="339"/>
    </row>
    <row r="434" spans="1:1" ht="19.5" customHeight="1">
      <c r="A434" s="339"/>
    </row>
    <row r="435" spans="1:1" ht="19.5" customHeight="1">
      <c r="A435" s="339"/>
    </row>
    <row r="436" spans="1:1" ht="19.5" customHeight="1">
      <c r="A436" s="339"/>
    </row>
    <row r="437" spans="1:1" ht="19.5" customHeight="1">
      <c r="A437" s="339"/>
    </row>
    <row r="438" spans="1:1" ht="19.5" customHeight="1">
      <c r="A438" s="339"/>
    </row>
    <row r="439" spans="1:1" ht="19.5" customHeight="1">
      <c r="A439" s="339"/>
    </row>
    <row r="440" spans="1:1" ht="19.5" customHeight="1">
      <c r="A440" s="339"/>
    </row>
    <row r="441" spans="1:1" ht="19.5" customHeight="1">
      <c r="A441" s="339"/>
    </row>
    <row r="442" spans="1:1" ht="19.5" customHeight="1">
      <c r="A442" s="339"/>
    </row>
    <row r="443" spans="1:1" ht="19.5" customHeight="1">
      <c r="A443" s="339"/>
    </row>
    <row r="444" spans="1:1" ht="19.5" customHeight="1">
      <c r="A444" s="339"/>
    </row>
    <row r="445" spans="1:1" ht="19.5" customHeight="1">
      <c r="A445" s="339"/>
    </row>
    <row r="446" spans="1:1" ht="19.5" customHeight="1"/>
    <row r="447" spans="1:1" ht="19.5" customHeight="1"/>
    <row r="448" spans="1:1"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sheetData>
  <mergeCells count="27">
    <mergeCell ref="H361:K361"/>
    <mergeCell ref="D366:F366"/>
    <mergeCell ref="H366:K366"/>
    <mergeCell ref="K7:K8"/>
    <mergeCell ref="A359:B359"/>
    <mergeCell ref="C359:G359"/>
    <mergeCell ref="H359:K359"/>
    <mergeCell ref="A360:B360"/>
    <mergeCell ref="C360:G360"/>
    <mergeCell ref="H360:K360"/>
    <mergeCell ref="D7:D8"/>
    <mergeCell ref="E7:F7"/>
    <mergeCell ref="G7:G8"/>
    <mergeCell ref="H7:H8"/>
    <mergeCell ref="I7:I8"/>
    <mergeCell ref="J7:J8"/>
    <mergeCell ref="J1:K1"/>
    <mergeCell ref="A4:K4"/>
    <mergeCell ref="I5:K5"/>
    <mergeCell ref="A6:A8"/>
    <mergeCell ref="B6:B8"/>
    <mergeCell ref="C6:F6"/>
    <mergeCell ref="G6:I6"/>
    <mergeCell ref="J6:K6"/>
    <mergeCell ref="C7:C8"/>
    <mergeCell ref="A1:C1"/>
    <mergeCell ref="A2:C2"/>
  </mergeCells>
  <pageMargins left="0.2" right="0.2" top="0.25" bottom="0.25" header="0.3" footer="0.3"/>
  <pageSetup paperSize="9" scale="90"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8"/>
  <sheetViews>
    <sheetView workbookViewId="0">
      <selection activeCell="G9" sqref="G9"/>
    </sheetView>
  </sheetViews>
  <sheetFormatPr defaultColWidth="9.140625" defaultRowHeight="15.75"/>
  <cols>
    <col min="1" max="1" width="9.140625" style="1"/>
    <col min="2" max="2" width="13.7109375" style="1" customWidth="1"/>
    <col min="3" max="3" width="11" style="1" customWidth="1"/>
    <col min="4" max="4" width="11.85546875" style="1" customWidth="1"/>
    <col min="5" max="9" width="18.140625" style="1" customWidth="1"/>
    <col min="10" max="16384" width="9.140625" style="1"/>
  </cols>
  <sheetData>
    <row r="1" spans="1:9" ht="21" customHeight="1">
      <c r="A1" s="25" t="s">
        <v>74</v>
      </c>
      <c r="H1" s="422" t="s">
        <v>28</v>
      </c>
      <c r="I1" s="422"/>
    </row>
    <row r="2" spans="1:9" ht="21" customHeight="1">
      <c r="A2" s="47" t="s">
        <v>147</v>
      </c>
      <c r="H2" s="38"/>
      <c r="I2" s="38"/>
    </row>
    <row r="3" spans="1:9" ht="25.5" customHeight="1">
      <c r="A3" s="420" t="s">
        <v>358</v>
      </c>
      <c r="B3" s="420"/>
      <c r="C3" s="420"/>
      <c r="D3" s="420"/>
      <c r="E3" s="420"/>
      <c r="F3" s="420"/>
      <c r="G3" s="420"/>
      <c r="H3" s="420"/>
      <c r="I3" s="420"/>
    </row>
    <row r="4" spans="1:9" ht="18" customHeight="1">
      <c r="A4" s="15"/>
      <c r="B4" s="15"/>
      <c r="C4" s="15"/>
      <c r="D4" s="15"/>
      <c r="E4" s="15"/>
      <c r="F4" s="15"/>
      <c r="G4" s="15"/>
      <c r="H4" s="15"/>
      <c r="I4" s="15"/>
    </row>
    <row r="5" spans="1:9" ht="18" customHeight="1">
      <c r="H5" s="445" t="s">
        <v>50</v>
      </c>
      <c r="I5" s="445"/>
    </row>
    <row r="6" spans="1:9" s="16" customFormat="1" ht="22.5" customHeight="1">
      <c r="A6" s="4" t="s">
        <v>121</v>
      </c>
      <c r="B6" s="4" t="s">
        <v>122</v>
      </c>
      <c r="C6" s="4" t="s">
        <v>123</v>
      </c>
      <c r="D6" s="4" t="s">
        <v>124</v>
      </c>
      <c r="E6" s="4" t="s">
        <v>125</v>
      </c>
      <c r="F6" s="4" t="s">
        <v>45</v>
      </c>
      <c r="G6" s="4" t="s">
        <v>46</v>
      </c>
      <c r="H6" s="4" t="s">
        <v>47</v>
      </c>
      <c r="I6" s="4" t="s">
        <v>48</v>
      </c>
    </row>
    <row r="7" spans="1:9" ht="25.5" customHeight="1">
      <c r="A7" s="18"/>
      <c r="B7" s="18"/>
      <c r="C7" s="18"/>
      <c r="D7" s="18"/>
      <c r="E7" s="18"/>
      <c r="F7" s="18"/>
      <c r="G7" s="18"/>
      <c r="H7" s="18"/>
      <c r="I7" s="18"/>
    </row>
    <row r="8" spans="1:9" ht="25.5" customHeight="1">
      <c r="A8" s="9"/>
      <c r="B8" s="9"/>
      <c r="C8" s="9"/>
      <c r="D8" s="9"/>
      <c r="E8" s="9"/>
      <c r="F8" s="9"/>
      <c r="G8" s="9"/>
      <c r="H8" s="9"/>
      <c r="I8" s="9"/>
    </row>
    <row r="9" spans="1:9" ht="25.5" customHeight="1">
      <c r="A9" s="9"/>
      <c r="B9" s="9"/>
      <c r="C9" s="9"/>
      <c r="D9" s="9"/>
      <c r="E9" s="9"/>
      <c r="F9" s="9"/>
      <c r="G9" s="9"/>
      <c r="H9" s="9"/>
      <c r="I9" s="9"/>
    </row>
    <row r="10" spans="1:9" ht="25.5" customHeight="1">
      <c r="A10" s="446" t="s">
        <v>126</v>
      </c>
      <c r="B10" s="447"/>
      <c r="C10" s="447"/>
      <c r="D10" s="447"/>
      <c r="E10" s="447"/>
      <c r="F10" s="447"/>
      <c r="G10" s="447"/>
      <c r="H10" s="447"/>
      <c r="I10" s="448"/>
    </row>
    <row r="11" spans="1:9" ht="25.5" customHeight="1">
      <c r="A11" s="9"/>
      <c r="B11" s="9"/>
      <c r="C11" s="9"/>
      <c r="D11" s="9"/>
      <c r="E11" s="9"/>
      <c r="F11" s="9"/>
      <c r="G11" s="9"/>
      <c r="H11" s="9"/>
      <c r="I11" s="9"/>
    </row>
    <row r="12" spans="1:9" ht="25.5" customHeight="1">
      <c r="A12" s="9"/>
      <c r="B12" s="9"/>
      <c r="C12" s="9"/>
      <c r="D12" s="9"/>
      <c r="E12" s="9"/>
      <c r="F12" s="9"/>
      <c r="G12" s="9"/>
      <c r="H12" s="9"/>
      <c r="I12" s="9"/>
    </row>
    <row r="13" spans="1:9" ht="25.5" customHeight="1">
      <c r="A13" s="9"/>
      <c r="B13" s="9"/>
      <c r="C13" s="9"/>
      <c r="D13" s="9"/>
      <c r="E13" s="9"/>
      <c r="F13" s="9"/>
      <c r="G13" s="9"/>
      <c r="H13" s="9"/>
      <c r="I13" s="9"/>
    </row>
    <row r="14" spans="1:9" ht="25.5" customHeight="1">
      <c r="A14" s="9"/>
      <c r="B14" s="9"/>
      <c r="C14" s="9"/>
      <c r="D14" s="9"/>
      <c r="E14" s="9"/>
      <c r="F14" s="9"/>
      <c r="G14" s="9"/>
      <c r="H14" s="9"/>
      <c r="I14" s="9"/>
    </row>
    <row r="15" spans="1:9" ht="25.5" customHeight="1">
      <c r="A15" s="11"/>
      <c r="B15" s="11"/>
      <c r="C15" s="11"/>
      <c r="D15" s="11"/>
      <c r="E15" s="11"/>
      <c r="F15" s="11"/>
      <c r="G15" s="11"/>
      <c r="H15" s="11"/>
      <c r="I15" s="11"/>
    </row>
    <row r="16" spans="1:9" ht="18" customHeight="1"/>
    <row r="17" spans="1:11" ht="18" customHeight="1"/>
    <row r="18" spans="1:11" s="22" customFormat="1" ht="21.75" customHeight="1">
      <c r="A18" s="424" t="s">
        <v>355</v>
      </c>
      <c r="B18" s="424"/>
      <c r="C18" s="424"/>
      <c r="D18" s="34"/>
      <c r="E18" s="34"/>
      <c r="F18" s="34"/>
      <c r="G18" s="424" t="s">
        <v>355</v>
      </c>
      <c r="H18" s="424"/>
      <c r="I18" s="424"/>
      <c r="J18" s="34"/>
      <c r="K18" s="34"/>
    </row>
    <row r="19" spans="1:11" s="15" customFormat="1" ht="21.75" customHeight="1">
      <c r="A19" s="420" t="s">
        <v>38</v>
      </c>
      <c r="B19" s="420"/>
      <c r="C19" s="420"/>
      <c r="D19" s="5"/>
      <c r="E19" s="5"/>
      <c r="F19" s="5"/>
      <c r="G19" s="420" t="s">
        <v>39</v>
      </c>
      <c r="H19" s="420"/>
      <c r="I19" s="420"/>
      <c r="J19" s="5"/>
      <c r="K19" s="5"/>
    </row>
    <row r="20" spans="1:11" ht="18" customHeight="1"/>
    <row r="21" spans="1:11" ht="18" customHeight="1"/>
    <row r="22" spans="1:11" ht="18" customHeight="1"/>
    <row r="23" spans="1:11" ht="18" customHeight="1"/>
    <row r="24" spans="1:11" ht="18" customHeight="1"/>
    <row r="25" spans="1:11" ht="18" customHeight="1"/>
    <row r="26" spans="1:11" ht="18" customHeight="1"/>
    <row r="27" spans="1:11" ht="18" customHeight="1"/>
    <row r="28" spans="1:11" ht="18" customHeight="1"/>
    <row r="29" spans="1:11" ht="18" customHeight="1"/>
    <row r="30" spans="1:11" ht="18" customHeight="1"/>
    <row r="31" spans="1:11" ht="18" customHeight="1"/>
    <row r="32" spans="1:11"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sheetData>
  <mergeCells count="8">
    <mergeCell ref="H1:I1"/>
    <mergeCell ref="G19:I19"/>
    <mergeCell ref="A3:I3"/>
    <mergeCell ref="H5:I5"/>
    <mergeCell ref="A10:I10"/>
    <mergeCell ref="G18:I18"/>
    <mergeCell ref="A18:C18"/>
    <mergeCell ref="A19:C19"/>
  </mergeCells>
  <pageMargins left="0.70866141732283472" right="0.11811023622047245" top="0.74803149606299213" bottom="0.15748031496062992" header="0.31496062992125984" footer="0.11811023622047245"/>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0"/>
  <sheetViews>
    <sheetView workbookViewId="0">
      <selection activeCell="F16" sqref="F16:G16"/>
    </sheetView>
  </sheetViews>
  <sheetFormatPr defaultColWidth="9.140625" defaultRowHeight="15.75"/>
  <cols>
    <col min="1" max="6" width="16.5703125" style="1" customWidth="1"/>
    <col min="7" max="7" width="24.5703125" style="1" customWidth="1"/>
    <col min="8" max="16384" width="9.140625" style="1"/>
  </cols>
  <sheetData>
    <row r="1" spans="1:11" ht="26.25" customHeight="1">
      <c r="A1" s="25" t="s">
        <v>74</v>
      </c>
      <c r="F1" s="422" t="s">
        <v>29</v>
      </c>
      <c r="G1" s="422"/>
    </row>
    <row r="2" spans="1:11" ht="26.25" customHeight="1">
      <c r="A2" s="47" t="s">
        <v>147</v>
      </c>
      <c r="F2" s="38"/>
      <c r="G2" s="38"/>
    </row>
    <row r="3" spans="1:11" ht="24.75" customHeight="1">
      <c r="A3" s="420" t="s">
        <v>359</v>
      </c>
      <c r="B3" s="420"/>
      <c r="C3" s="420"/>
      <c r="D3" s="420"/>
      <c r="E3" s="420"/>
      <c r="F3" s="420"/>
      <c r="G3" s="420"/>
    </row>
    <row r="4" spans="1:11" ht="18" customHeight="1">
      <c r="F4" s="445" t="s">
        <v>50</v>
      </c>
      <c r="G4" s="445"/>
    </row>
    <row r="5" spans="1:11" s="16" customFormat="1" ht="27" customHeight="1">
      <c r="A5" s="4" t="s">
        <v>121</v>
      </c>
      <c r="B5" s="4" t="s">
        <v>122</v>
      </c>
      <c r="C5" s="4" t="s">
        <v>127</v>
      </c>
      <c r="D5" s="4" t="s">
        <v>128</v>
      </c>
      <c r="E5" s="4" t="s">
        <v>123</v>
      </c>
      <c r="F5" s="4" t="s">
        <v>124</v>
      </c>
      <c r="G5" s="4" t="s">
        <v>129</v>
      </c>
    </row>
    <row r="6" spans="1:11" ht="23.25" customHeight="1">
      <c r="A6" s="18"/>
      <c r="B6" s="18"/>
      <c r="C6" s="18"/>
      <c r="D6" s="18"/>
      <c r="E6" s="18"/>
      <c r="F6" s="18"/>
      <c r="G6" s="18"/>
    </row>
    <row r="7" spans="1:11" ht="23.25" customHeight="1">
      <c r="A7" s="9"/>
      <c r="B7" s="9"/>
      <c r="C7" s="9"/>
      <c r="D7" s="9"/>
      <c r="E7" s="9"/>
      <c r="F7" s="9"/>
      <c r="G7" s="9"/>
    </row>
    <row r="8" spans="1:11" ht="23.25" customHeight="1">
      <c r="A8" s="9"/>
      <c r="B8" s="9"/>
      <c r="C8" s="9"/>
      <c r="D8" s="9"/>
      <c r="E8" s="9"/>
      <c r="F8" s="9"/>
      <c r="G8" s="9"/>
    </row>
    <row r="9" spans="1:11" ht="23.25" customHeight="1">
      <c r="A9" s="446" t="s">
        <v>126</v>
      </c>
      <c r="B9" s="447"/>
      <c r="C9" s="447"/>
      <c r="D9" s="447"/>
      <c r="E9" s="447"/>
      <c r="F9" s="447"/>
      <c r="G9" s="448"/>
    </row>
    <row r="10" spans="1:11" ht="23.25" customHeight="1">
      <c r="A10" s="9"/>
      <c r="B10" s="9"/>
      <c r="C10" s="9"/>
      <c r="D10" s="9"/>
      <c r="E10" s="9"/>
      <c r="F10" s="9"/>
      <c r="G10" s="9"/>
    </row>
    <row r="11" spans="1:11" ht="23.25" customHeight="1">
      <c r="A11" s="9"/>
      <c r="B11" s="9"/>
      <c r="C11" s="9"/>
      <c r="D11" s="9"/>
      <c r="E11" s="9"/>
      <c r="F11" s="9"/>
      <c r="G11" s="9"/>
    </row>
    <row r="12" spans="1:11" ht="23.25" customHeight="1">
      <c r="A12" s="9"/>
      <c r="B12" s="9"/>
      <c r="C12" s="9"/>
      <c r="D12" s="9"/>
      <c r="E12" s="9"/>
      <c r="F12" s="9"/>
      <c r="G12" s="9"/>
    </row>
    <row r="13" spans="1:11" ht="23.25" customHeight="1">
      <c r="A13" s="11"/>
      <c r="B13" s="11"/>
      <c r="C13" s="11"/>
      <c r="D13" s="11"/>
      <c r="E13" s="11"/>
      <c r="F13" s="11"/>
      <c r="G13" s="11"/>
    </row>
    <row r="14" spans="1:11" ht="23.25" customHeight="1"/>
    <row r="15" spans="1:11" s="39" customFormat="1" ht="21.75" customHeight="1">
      <c r="A15" s="424" t="s">
        <v>355</v>
      </c>
      <c r="B15" s="424"/>
      <c r="C15" s="34"/>
      <c r="D15" s="34"/>
      <c r="E15" s="34"/>
      <c r="F15" s="424" t="s">
        <v>355</v>
      </c>
      <c r="G15" s="424"/>
      <c r="H15" s="34"/>
      <c r="I15" s="34"/>
      <c r="J15" s="34"/>
      <c r="K15" s="34"/>
    </row>
    <row r="16" spans="1:11" s="37" customFormat="1" ht="21.75" customHeight="1">
      <c r="A16" s="420" t="s">
        <v>38</v>
      </c>
      <c r="B16" s="420"/>
      <c r="C16" s="5"/>
      <c r="D16" s="5"/>
      <c r="E16" s="5"/>
      <c r="F16" s="420" t="s">
        <v>39</v>
      </c>
      <c r="G16" s="420"/>
      <c r="H16" s="5"/>
      <c r="I16" s="5"/>
      <c r="J16" s="5"/>
      <c r="K16" s="5"/>
    </row>
    <row r="17" ht="23.25" customHeight="1"/>
    <row r="18" ht="23.25" customHeight="1"/>
    <row r="19" ht="23.25" customHeight="1"/>
    <row r="20" ht="23.25" customHeight="1"/>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row r="42" ht="23.25" customHeight="1"/>
    <row r="43" ht="23.25" customHeight="1"/>
    <row r="44" ht="23.25" customHeight="1"/>
    <row r="45" ht="23.25" customHeight="1"/>
    <row r="46" ht="23.25" customHeight="1"/>
    <row r="47" ht="23.25" customHeight="1"/>
    <row r="48"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row r="58" ht="23.25" customHeight="1"/>
    <row r="59" ht="23.25" customHeight="1"/>
    <row r="60" ht="23.25" customHeight="1"/>
    <row r="61" ht="23.25" customHeight="1"/>
    <row r="62" ht="23.25" customHeight="1"/>
    <row r="63" ht="23.25" customHeight="1"/>
    <row r="64" ht="23.25" customHeight="1"/>
    <row r="65" ht="23.25" customHeight="1"/>
    <row r="66" ht="23.25"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sheetData>
  <mergeCells count="8">
    <mergeCell ref="F16:G16"/>
    <mergeCell ref="F1:G1"/>
    <mergeCell ref="F4:G4"/>
    <mergeCell ref="A3:G3"/>
    <mergeCell ref="A9:G9"/>
    <mergeCell ref="F15:G15"/>
    <mergeCell ref="A15:B15"/>
    <mergeCell ref="A16:B16"/>
  </mergeCells>
  <pageMargins left="0.9055118110236221" right="0.39370078740157483" top="0.74803149606299213" bottom="0.15748031496062992" header="0.31496062992125984" footer="0.11811023622047245"/>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0"/>
  <sheetViews>
    <sheetView workbookViewId="0">
      <selection activeCell="D14" sqref="D14"/>
    </sheetView>
  </sheetViews>
  <sheetFormatPr defaultColWidth="9.140625" defaultRowHeight="15.75"/>
  <cols>
    <col min="1" max="1" width="49.85546875" style="1" customWidth="1"/>
    <col min="2" max="4" width="11.140625" style="1" customWidth="1"/>
    <col min="5" max="6" width="11.42578125" style="1" customWidth="1"/>
    <col min="7" max="7" width="19.7109375" style="1" customWidth="1"/>
    <col min="8" max="16384" width="9.140625" style="1"/>
  </cols>
  <sheetData>
    <row r="1" spans="1:11" ht="26.25" customHeight="1">
      <c r="A1" s="25" t="s">
        <v>74</v>
      </c>
      <c r="F1" s="422" t="s">
        <v>30</v>
      </c>
      <c r="G1" s="422"/>
    </row>
    <row r="2" spans="1:11" ht="26.25" customHeight="1">
      <c r="A2" s="47" t="s">
        <v>147</v>
      </c>
      <c r="F2" s="38"/>
      <c r="G2" s="38"/>
    </row>
    <row r="3" spans="1:11" ht="24.75" customHeight="1">
      <c r="A3" s="420" t="s">
        <v>360</v>
      </c>
      <c r="B3" s="420"/>
      <c r="C3" s="420"/>
      <c r="D3" s="420"/>
      <c r="E3" s="420"/>
      <c r="F3" s="420"/>
      <c r="G3" s="420"/>
    </row>
    <row r="4" spans="1:11" ht="18" customHeight="1">
      <c r="F4" s="445" t="s">
        <v>50</v>
      </c>
      <c r="G4" s="445"/>
    </row>
    <row r="5" spans="1:11" s="38" customFormat="1" ht="45.75" customHeight="1">
      <c r="A5" s="4" t="s">
        <v>131</v>
      </c>
      <c r="B5" s="4" t="s">
        <v>122</v>
      </c>
      <c r="C5" s="4" t="s">
        <v>127</v>
      </c>
      <c r="D5" s="4" t="s">
        <v>128</v>
      </c>
      <c r="E5" s="4" t="s">
        <v>123</v>
      </c>
      <c r="F5" s="4" t="s">
        <v>124</v>
      </c>
      <c r="G5" s="4" t="s">
        <v>129</v>
      </c>
    </row>
    <row r="6" spans="1:11" ht="23.25" customHeight="1">
      <c r="A6" s="18"/>
      <c r="B6" s="18"/>
      <c r="C6" s="18"/>
      <c r="D6" s="18"/>
      <c r="E6" s="18"/>
      <c r="F6" s="18"/>
      <c r="G6" s="18"/>
    </row>
    <row r="7" spans="1:11" ht="23.25" customHeight="1">
      <c r="A7" s="9"/>
      <c r="B7" s="9"/>
      <c r="C7" s="9"/>
      <c r="D7" s="9"/>
      <c r="E7" s="9"/>
      <c r="F7" s="9"/>
      <c r="G7" s="9"/>
    </row>
    <row r="8" spans="1:11" ht="23.25" customHeight="1">
      <c r="A8" s="9"/>
      <c r="B8" s="9"/>
      <c r="C8" s="9"/>
      <c r="D8" s="9"/>
      <c r="E8" s="9"/>
      <c r="F8" s="9"/>
      <c r="G8" s="9"/>
    </row>
    <row r="9" spans="1:11" ht="23.25" customHeight="1">
      <c r="A9" s="446" t="s">
        <v>126</v>
      </c>
      <c r="B9" s="447"/>
      <c r="C9" s="447"/>
      <c r="D9" s="447"/>
      <c r="E9" s="447"/>
      <c r="F9" s="447"/>
      <c r="G9" s="448"/>
    </row>
    <row r="10" spans="1:11" ht="23.25" customHeight="1">
      <c r="A10" s="9"/>
      <c r="B10" s="9"/>
      <c r="C10" s="9"/>
      <c r="D10" s="9"/>
      <c r="E10" s="9"/>
      <c r="F10" s="9"/>
      <c r="G10" s="9"/>
    </row>
    <row r="11" spans="1:11" ht="23.25" customHeight="1">
      <c r="A11" s="9"/>
      <c r="B11" s="9"/>
      <c r="C11" s="9"/>
      <c r="D11" s="9"/>
      <c r="E11" s="9"/>
      <c r="F11" s="9"/>
      <c r="G11" s="9"/>
    </row>
    <row r="12" spans="1:11" ht="23.25" customHeight="1">
      <c r="A12" s="9"/>
      <c r="B12" s="9"/>
      <c r="C12" s="9"/>
      <c r="D12" s="9"/>
      <c r="E12" s="9"/>
      <c r="F12" s="9"/>
      <c r="G12" s="9"/>
    </row>
    <row r="13" spans="1:11" ht="23.25" customHeight="1">
      <c r="A13" s="11"/>
      <c r="B13" s="11"/>
      <c r="C13" s="11"/>
      <c r="D13" s="11"/>
      <c r="E13" s="11"/>
      <c r="F13" s="11"/>
      <c r="G13" s="11"/>
    </row>
    <row r="14" spans="1:11" ht="23.25" customHeight="1"/>
    <row r="15" spans="1:11" s="39" customFormat="1" ht="21.75" customHeight="1">
      <c r="A15" s="69" t="s">
        <v>355</v>
      </c>
      <c r="B15" s="34"/>
      <c r="C15" s="34"/>
      <c r="D15" s="34"/>
      <c r="E15" s="34"/>
      <c r="F15" s="424" t="s">
        <v>355</v>
      </c>
      <c r="G15" s="424"/>
      <c r="H15" s="34"/>
      <c r="I15" s="34"/>
      <c r="J15" s="34"/>
      <c r="K15" s="34"/>
    </row>
    <row r="16" spans="1:11" s="37" customFormat="1" ht="21.75" customHeight="1">
      <c r="A16" s="67" t="s">
        <v>38</v>
      </c>
      <c r="B16" s="5"/>
      <c r="C16" s="5"/>
      <c r="D16" s="5"/>
      <c r="E16" s="5"/>
      <c r="F16" s="420" t="s">
        <v>39</v>
      </c>
      <c r="G16" s="420"/>
      <c r="H16" s="5"/>
      <c r="I16" s="5"/>
      <c r="J16" s="5"/>
      <c r="K16" s="5"/>
    </row>
    <row r="17" ht="23.25" customHeight="1"/>
    <row r="18" ht="23.25" customHeight="1"/>
    <row r="19" ht="23.25" customHeight="1"/>
    <row r="20" ht="23.25" customHeight="1"/>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row r="42" ht="23.25" customHeight="1"/>
    <row r="43" ht="23.25" customHeight="1"/>
    <row r="44" ht="23.25" customHeight="1"/>
    <row r="45" ht="23.25" customHeight="1"/>
    <row r="46" ht="23.25" customHeight="1"/>
    <row r="47" ht="23.25" customHeight="1"/>
    <row r="48"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row r="58" ht="23.25" customHeight="1"/>
    <row r="59" ht="23.25" customHeight="1"/>
    <row r="60" ht="23.25" customHeight="1"/>
    <row r="61" ht="23.25" customHeight="1"/>
    <row r="62" ht="23.25" customHeight="1"/>
    <row r="63" ht="23.25" customHeight="1"/>
    <row r="64" ht="23.25" customHeight="1"/>
    <row r="65" ht="23.25" customHeight="1"/>
    <row r="66" ht="23.25"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sheetData>
  <mergeCells count="6">
    <mergeCell ref="F16:G16"/>
    <mergeCell ref="F4:G4"/>
    <mergeCell ref="F1:G1"/>
    <mergeCell ref="A3:G3"/>
    <mergeCell ref="A9:G9"/>
    <mergeCell ref="F15:G15"/>
  </mergeCells>
  <pageMargins left="0.9055118110236221" right="0.39370078740157483" top="0.74803149606299213" bottom="0.15748031496062992" header="0.31496062992125984" footer="0.11811023622047245"/>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
  <sheetViews>
    <sheetView topLeftCell="A22" workbookViewId="0">
      <selection activeCell="C14" sqref="C14"/>
    </sheetView>
  </sheetViews>
  <sheetFormatPr defaultColWidth="9.140625" defaultRowHeight="15.75"/>
  <cols>
    <col min="1" max="1" width="6.5703125" style="1" customWidth="1"/>
    <col min="2" max="2" width="50.85546875" style="1" customWidth="1"/>
    <col min="3" max="5" width="16" style="1" customWidth="1"/>
    <col min="6" max="6" width="26.140625" style="1" customWidth="1"/>
    <col min="7" max="16384" width="9.140625" style="1"/>
  </cols>
  <sheetData>
    <row r="1" spans="1:6" ht="26.25" customHeight="1">
      <c r="A1" s="25" t="s">
        <v>74</v>
      </c>
      <c r="F1" s="46" t="s">
        <v>31</v>
      </c>
    </row>
    <row r="2" spans="1:6" ht="19.5" customHeight="1">
      <c r="A2" s="47" t="s">
        <v>147</v>
      </c>
      <c r="F2" s="46"/>
    </row>
    <row r="3" spans="1:6" ht="30" customHeight="1">
      <c r="A3" s="420" t="s">
        <v>361</v>
      </c>
      <c r="B3" s="420"/>
      <c r="C3" s="420"/>
      <c r="D3" s="420"/>
      <c r="E3" s="420"/>
      <c r="F3" s="420"/>
    </row>
    <row r="4" spans="1:6" ht="12" customHeight="1">
      <c r="A4" s="38"/>
      <c r="B4" s="38"/>
      <c r="C4" s="38"/>
      <c r="D4" s="38"/>
      <c r="E4" s="38"/>
      <c r="F4" s="38"/>
    </row>
    <row r="5" spans="1:6" ht="22.5" customHeight="1">
      <c r="F5" s="46" t="s">
        <v>37</v>
      </c>
    </row>
    <row r="6" spans="1:6" ht="18.75" customHeight="1">
      <c r="A6" s="449" t="s">
        <v>25</v>
      </c>
      <c r="B6" s="449" t="s">
        <v>26</v>
      </c>
      <c r="C6" s="449" t="s">
        <v>2</v>
      </c>
      <c r="D6" s="449" t="s">
        <v>132</v>
      </c>
      <c r="E6" s="449"/>
      <c r="F6" s="449" t="s">
        <v>27</v>
      </c>
    </row>
    <row r="7" spans="1:6" ht="22.5" customHeight="1">
      <c r="A7" s="449"/>
      <c r="B7" s="449"/>
      <c r="C7" s="449"/>
      <c r="D7" s="40" t="s">
        <v>47</v>
      </c>
      <c r="E7" s="40" t="s">
        <v>48</v>
      </c>
      <c r="F7" s="449"/>
    </row>
    <row r="8" spans="1:6" ht="31.5" customHeight="1">
      <c r="A8" s="18"/>
      <c r="B8" s="6" t="s">
        <v>133</v>
      </c>
      <c r="C8" s="18"/>
      <c r="D8" s="18"/>
      <c r="E8" s="18"/>
      <c r="F8" s="18"/>
    </row>
    <row r="9" spans="1:6" ht="19.5" customHeight="1">
      <c r="A9" s="19">
        <v>1</v>
      </c>
      <c r="B9" s="9" t="s">
        <v>134</v>
      </c>
      <c r="C9" s="9"/>
      <c r="D9" s="9"/>
      <c r="E9" s="9"/>
      <c r="F9" s="9"/>
    </row>
    <row r="10" spans="1:6" ht="19.5" customHeight="1">
      <c r="A10" s="19" t="s">
        <v>54</v>
      </c>
      <c r="B10" s="9" t="s">
        <v>135</v>
      </c>
      <c r="C10" s="9"/>
      <c r="D10" s="9"/>
      <c r="E10" s="9"/>
      <c r="F10" s="9"/>
    </row>
    <row r="11" spans="1:6" ht="19.5" customHeight="1">
      <c r="A11" s="19" t="s">
        <v>54</v>
      </c>
      <c r="B11" s="9" t="s">
        <v>136</v>
      </c>
      <c r="C11" s="9"/>
      <c r="D11" s="9"/>
      <c r="E11" s="9"/>
      <c r="F11" s="9"/>
    </row>
    <row r="12" spans="1:6" ht="19.5" customHeight="1">
      <c r="A12" s="19" t="s">
        <v>54</v>
      </c>
      <c r="B12" s="9" t="s">
        <v>137</v>
      </c>
      <c r="C12" s="9"/>
      <c r="D12" s="9"/>
      <c r="E12" s="9"/>
      <c r="F12" s="9"/>
    </row>
    <row r="13" spans="1:6" ht="19.5" customHeight="1">
      <c r="A13" s="19">
        <v>2</v>
      </c>
      <c r="B13" s="9" t="s">
        <v>138</v>
      </c>
      <c r="C13" s="9"/>
      <c r="D13" s="9"/>
      <c r="E13" s="9"/>
      <c r="F13" s="9"/>
    </row>
    <row r="14" spans="1:6" ht="19.5" customHeight="1">
      <c r="A14" s="19" t="s">
        <v>54</v>
      </c>
      <c r="B14" s="9" t="s">
        <v>137</v>
      </c>
      <c r="C14" s="9"/>
      <c r="D14" s="9"/>
      <c r="E14" s="9"/>
      <c r="F14" s="9"/>
    </row>
    <row r="15" spans="1:6" ht="19.5" customHeight="1">
      <c r="A15" s="19">
        <v>3</v>
      </c>
      <c r="B15" s="9" t="s">
        <v>139</v>
      </c>
      <c r="C15" s="9"/>
      <c r="D15" s="9"/>
      <c r="E15" s="9"/>
      <c r="F15" s="9"/>
    </row>
    <row r="16" spans="1:6" ht="19.5" customHeight="1">
      <c r="A16" s="19" t="s">
        <v>54</v>
      </c>
      <c r="B16" s="9" t="s">
        <v>140</v>
      </c>
      <c r="C16" s="9"/>
      <c r="D16" s="9"/>
      <c r="E16" s="9"/>
      <c r="F16" s="9"/>
    </row>
    <row r="17" spans="1:6" ht="19.5" customHeight="1">
      <c r="A17" s="19" t="s">
        <v>54</v>
      </c>
      <c r="B17" s="9" t="s">
        <v>141</v>
      </c>
      <c r="C17" s="9"/>
      <c r="D17" s="9"/>
      <c r="E17" s="9"/>
      <c r="F17" s="9"/>
    </row>
    <row r="18" spans="1:6" ht="19.5" customHeight="1">
      <c r="A18" s="19">
        <v>4</v>
      </c>
      <c r="B18" s="9" t="s">
        <v>142</v>
      </c>
      <c r="C18" s="9"/>
      <c r="D18" s="9"/>
      <c r="E18" s="9"/>
      <c r="F18" s="9"/>
    </row>
    <row r="19" spans="1:6" ht="19.5" customHeight="1">
      <c r="A19" s="19"/>
      <c r="B19" s="9" t="s">
        <v>143</v>
      </c>
      <c r="C19" s="9"/>
      <c r="D19" s="9"/>
      <c r="E19" s="9"/>
      <c r="F19" s="9"/>
    </row>
    <row r="20" spans="1:6" ht="19.5" customHeight="1">
      <c r="A20" s="19"/>
      <c r="B20" s="9" t="s">
        <v>144</v>
      </c>
      <c r="C20" s="9"/>
      <c r="D20" s="9"/>
      <c r="E20" s="9"/>
      <c r="F20" s="9"/>
    </row>
    <row r="21" spans="1:6" ht="19.5" customHeight="1">
      <c r="A21" s="19">
        <v>5</v>
      </c>
      <c r="B21" s="9" t="s">
        <v>145</v>
      </c>
      <c r="C21" s="9"/>
      <c r="D21" s="9"/>
      <c r="E21" s="9"/>
      <c r="F21" s="9"/>
    </row>
    <row r="22" spans="1:6" ht="19.5" customHeight="1">
      <c r="A22" s="20" t="s">
        <v>54</v>
      </c>
      <c r="B22" s="11" t="s">
        <v>137</v>
      </c>
      <c r="C22" s="11"/>
      <c r="D22" s="11"/>
      <c r="E22" s="11"/>
      <c r="F22" s="11"/>
    </row>
    <row r="23" spans="1:6" ht="22.5" customHeight="1">
      <c r="A23" s="38"/>
    </row>
    <row r="24" spans="1:6" ht="22.5" customHeight="1">
      <c r="A24" s="38"/>
      <c r="E24" s="424" t="s">
        <v>355</v>
      </c>
      <c r="F24" s="424"/>
    </row>
    <row r="25" spans="1:6" ht="22.5" customHeight="1">
      <c r="A25" s="38"/>
      <c r="B25" s="5" t="s">
        <v>146</v>
      </c>
      <c r="E25" s="420" t="s">
        <v>84</v>
      </c>
      <c r="F25" s="420"/>
    </row>
    <row r="26" spans="1:6" ht="22.5" customHeight="1">
      <c r="A26" s="38"/>
    </row>
    <row r="27" spans="1:6" ht="22.5" customHeight="1">
      <c r="A27" s="38"/>
    </row>
    <row r="28" spans="1:6" ht="22.5" customHeight="1">
      <c r="A28" s="38"/>
    </row>
    <row r="29" spans="1:6" ht="22.5" customHeight="1">
      <c r="A29" s="38"/>
    </row>
    <row r="30" spans="1:6" ht="22.5" customHeight="1">
      <c r="A30" s="38"/>
    </row>
    <row r="31" spans="1:6" ht="22.5" customHeight="1">
      <c r="A31" s="38"/>
    </row>
    <row r="32" spans="1:6" ht="22.5" customHeight="1">
      <c r="A32" s="38"/>
    </row>
    <row r="33" spans="1:1" ht="22.5" customHeight="1">
      <c r="A33" s="38"/>
    </row>
    <row r="34" spans="1:1" ht="22.5" customHeight="1">
      <c r="A34" s="38"/>
    </row>
    <row r="35" spans="1:1" ht="22.5" customHeight="1">
      <c r="A35" s="38"/>
    </row>
    <row r="36" spans="1:1" ht="22.5" customHeight="1">
      <c r="A36" s="38"/>
    </row>
    <row r="37" spans="1:1" ht="22.5" customHeight="1">
      <c r="A37" s="38"/>
    </row>
    <row r="38" spans="1:1" ht="22.5" customHeight="1">
      <c r="A38" s="38"/>
    </row>
    <row r="39" spans="1:1" ht="18" customHeight="1">
      <c r="A39" s="38"/>
    </row>
    <row r="40" spans="1:1" ht="18" customHeight="1"/>
    <row r="41" spans="1:1" ht="18" customHeight="1"/>
    <row r="42" spans="1:1" ht="18" customHeight="1"/>
    <row r="43" spans="1:1" ht="18" customHeight="1"/>
    <row r="44" spans="1:1" ht="18" customHeight="1"/>
    <row r="45" spans="1:1" ht="18" customHeight="1"/>
    <row r="46" spans="1:1" ht="18" customHeight="1"/>
    <row r="47" spans="1:1" ht="18" customHeight="1"/>
    <row r="48" spans="1:1"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sheetData>
  <mergeCells count="8">
    <mergeCell ref="A3:F3"/>
    <mergeCell ref="E24:F24"/>
    <mergeCell ref="E25:F25"/>
    <mergeCell ref="A6:A7"/>
    <mergeCell ref="B6:B7"/>
    <mergeCell ref="C6:C7"/>
    <mergeCell ref="D6:E6"/>
    <mergeCell ref="F6:F7"/>
  </mergeCells>
  <pageMargins left="0.9055118110236221" right="0.31496062992125984" top="0.55118110236220474" bottom="0.35433070866141736" header="0.31496062992125984" footer="0"/>
  <pageSetup paperSize="9"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76DD0EEA9EDF408EA9CAF807026CA8" ma:contentTypeVersion="0" ma:contentTypeDescription="Create a new document." ma:contentTypeScope="" ma:versionID="5d54f473c9d813755771dccec0babdf7">
  <xsd:schema xmlns:xsd="http://www.w3.org/2001/XMLSchema" xmlns:xs="http://www.w3.org/2001/XMLSchema" xmlns:p="http://schemas.microsoft.com/office/2006/metadata/properties" targetNamespace="http://schemas.microsoft.com/office/2006/metadata/properties" ma:root="true" ma:fieldsID="067e30616eeadeb776f014c5fbcfd81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50D03E-537C-4105-AE06-C06D020B8994}"/>
</file>

<file path=customXml/itemProps2.xml><?xml version="1.0" encoding="utf-8"?>
<ds:datastoreItem xmlns:ds="http://schemas.openxmlformats.org/officeDocument/2006/customXml" ds:itemID="{3A4A8A6C-D248-4E69-A67F-489E324A4653}"/>
</file>

<file path=customXml/itemProps3.xml><?xml version="1.0" encoding="utf-8"?>
<ds:datastoreItem xmlns:ds="http://schemas.openxmlformats.org/officeDocument/2006/customXml" ds:itemID="{C71CBE83-BCC1-4C07-9B94-7BEB4EF11C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14</vt:i4>
      </vt:variant>
    </vt:vector>
  </HeadingPairs>
  <TitlesOfParts>
    <vt:vector size="44" baseType="lpstr">
      <vt:lpstr>Biểu 01</vt:lpstr>
      <vt:lpstr>Biểu 02</vt:lpstr>
      <vt:lpstr>BS 03 (62)</vt:lpstr>
      <vt:lpstr>Biểu 03</vt:lpstr>
      <vt:lpstr>Thuyet minh biểu 03</vt:lpstr>
      <vt:lpstr>BS 04 (63)</vt:lpstr>
      <vt:lpstr>BS 05 (64)</vt:lpstr>
      <vt:lpstr>BS 06 (65)</vt:lpstr>
      <vt:lpstr>BS 07 (66)</vt:lpstr>
      <vt:lpstr>BS 08 (67)</vt:lpstr>
      <vt:lpstr>BS 09 (68)</vt:lpstr>
      <vt:lpstr>Sheet1 -dung</vt:lpstr>
      <vt:lpstr>BS 10 (69)</vt:lpstr>
      <vt:lpstr>BS 11(70)</vt:lpstr>
      <vt:lpstr>BS 12 (70)</vt:lpstr>
      <vt:lpstr>BS 13</vt:lpstr>
      <vt:lpstr>BS 14</vt:lpstr>
      <vt:lpstr>BS 15</vt:lpstr>
      <vt:lpstr>BS 16</vt:lpstr>
      <vt:lpstr>BS 17</vt:lpstr>
      <vt:lpstr>BS 18</vt:lpstr>
      <vt:lpstr>BS 19</vt:lpstr>
      <vt:lpstr>PB 01 (BS 48 ND 31)</vt:lpstr>
      <vt:lpstr>PB 02 (BS 50 ND 31)</vt:lpstr>
      <vt:lpstr>PB 03 (BS 51 ND 31)</vt:lpstr>
      <vt:lpstr>PB 04a (BS 52 ND 31)</vt:lpstr>
      <vt:lpstr>PB 04b (BS 52 ND 31)</vt:lpstr>
      <vt:lpstr>PB 05 (BS 53 ND 31)</vt:lpstr>
      <vt:lpstr>PB 06 (BS 58 ND 31)</vt:lpstr>
      <vt:lpstr>PB 07 (BS 59 ND 31)</vt:lpstr>
      <vt:lpstr>'Biểu 02'!Print_Titles</vt:lpstr>
      <vt:lpstr>'BS 03 (62)'!Print_Titles</vt:lpstr>
      <vt:lpstr>'BS 10 (69)'!Print_Titles</vt:lpstr>
      <vt:lpstr>'BS 11(70)'!Print_Titles</vt:lpstr>
      <vt:lpstr>'BS 12 (70)'!Print_Titles</vt:lpstr>
      <vt:lpstr>'BS 13'!Print_Titles</vt:lpstr>
      <vt:lpstr>'BS 14'!Print_Titles</vt:lpstr>
      <vt:lpstr>'BS 16'!Print_Titles</vt:lpstr>
      <vt:lpstr>'PB 02 (BS 50 ND 31)'!Print_Titles</vt:lpstr>
      <vt:lpstr>'PB 04a (BS 52 ND 31)'!Print_Titles</vt:lpstr>
      <vt:lpstr>'PB 04b (BS 52 ND 31)'!Print_Titles</vt:lpstr>
      <vt:lpstr>'PB 05 (BS 53 ND 31)'!Print_Titles</vt:lpstr>
      <vt:lpstr>'PB 06 (BS 58 ND 31)'!Print_Titles</vt:lpstr>
      <vt:lpstr>'PB 07 (BS 59 ND 31)'!Print_Titles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2021-09-01T04:12:04Z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0x010100EF76DD0EEA9EDF408EA9CAF807026CA8</vt:lpwstr>
  </property>
</Properties>
</file>